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enry\Desktop\DCSMM\Chapitre 4 - Coût de la dégradation\2_Données\Intégration dans SEXTANT\Eutrophisation\Données sources\"/>
    </mc:Choice>
  </mc:AlternateContent>
  <bookViews>
    <workbookView xWindow="0" yWindow="0" windowWidth="23016" windowHeight="9468" tabRatio="727"/>
  </bookViews>
  <sheets>
    <sheet name="Coûts Red. poll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6" l="1"/>
  <c r="C51" i="6" s="1"/>
  <c r="D51" i="6" s="1"/>
  <c r="H28" i="6"/>
  <c r="C48" i="6" s="1"/>
  <c r="D48" i="6" s="1"/>
  <c r="H26" i="6"/>
  <c r="C43" i="6" s="1"/>
  <c r="D43" i="6" s="1"/>
  <c r="H24" i="6"/>
  <c r="C39" i="6" s="1"/>
  <c r="D39" i="6" s="1"/>
  <c r="H23" i="6"/>
  <c r="C36" i="6" s="1"/>
  <c r="D36" i="6" s="1"/>
  <c r="C52" i="6" l="1"/>
  <c r="D52" i="6" s="1"/>
  <c r="D53" i="6" s="1"/>
  <c r="E53" i="6" s="1"/>
  <c r="C47" i="6"/>
  <c r="D47" i="6" s="1"/>
  <c r="D49" i="6" s="1"/>
  <c r="E49" i="6" s="1"/>
  <c r="C40" i="6"/>
  <c r="D40" i="6" s="1"/>
  <c r="C44" i="6"/>
  <c r="D44" i="6" s="1"/>
  <c r="D45" i="6" s="1"/>
  <c r="E45" i="6" s="1"/>
  <c r="C38" i="6"/>
  <c r="D38" i="6" s="1"/>
  <c r="D41" i="6" l="1"/>
  <c r="E41" i="6" s="1"/>
  <c r="G33" i="6" l="1"/>
  <c r="F33" i="6"/>
  <c r="G25" i="6"/>
  <c r="G31" i="6"/>
  <c r="G29" i="6"/>
  <c r="G27" i="6"/>
  <c r="F25" i="6"/>
  <c r="C25" i="6"/>
  <c r="B20" i="6" l="1"/>
  <c r="E33" i="6"/>
  <c r="D33" i="6"/>
  <c r="C33" i="6"/>
  <c r="F31" i="6"/>
  <c r="E31" i="6"/>
  <c r="D31" i="6"/>
  <c r="C31" i="6"/>
  <c r="F29" i="6"/>
  <c r="E29" i="6"/>
  <c r="D29" i="6"/>
  <c r="C29" i="6"/>
  <c r="F27" i="6"/>
  <c r="E27" i="6"/>
  <c r="D27" i="6"/>
  <c r="C27" i="6"/>
  <c r="E25" i="6"/>
  <c r="D25" i="6"/>
  <c r="H25" i="6" s="1"/>
  <c r="H20" i="6"/>
  <c r="I20" i="6" s="1"/>
  <c r="G20" i="6"/>
  <c r="F20" i="6"/>
  <c r="E20" i="6"/>
  <c r="D20" i="6"/>
  <c r="C20" i="6"/>
  <c r="H27" i="6" l="1"/>
  <c r="H29" i="6"/>
  <c r="H31" i="6"/>
  <c r="H33" i="6"/>
  <c r="I31" i="6" s="1"/>
  <c r="I14" i="6"/>
  <c r="I18" i="6"/>
  <c r="I15" i="6"/>
  <c r="I19" i="6"/>
  <c r="I16" i="6"/>
  <c r="I17" i="6"/>
  <c r="I29" i="6" l="1"/>
  <c r="I25" i="6"/>
  <c r="I27" i="6"/>
  <c r="I33" i="6"/>
</calcChain>
</file>

<file path=xl/sharedStrings.xml><?xml version="1.0" encoding="utf-8"?>
<sst xmlns="http://schemas.openxmlformats.org/spreadsheetml/2006/main" count="85" uniqueCount="53">
  <si>
    <t>TOT - Xe prog</t>
  </si>
  <si>
    <t xml:space="preserve"> </t>
  </si>
  <si>
    <t>TOT Métropole</t>
  </si>
  <si>
    <t>AE Rhin Meuse</t>
  </si>
  <si>
    <t>TOT SRM MO</t>
  </si>
  <si>
    <t>AE Rhône Méditerranée Corse</t>
  </si>
  <si>
    <t>TOT SRM GDG</t>
  </si>
  <si>
    <t>AE Adour Garonne</t>
  </si>
  <si>
    <t>TOT SRM MC</t>
  </si>
  <si>
    <t>AE Loire Bretagne</t>
  </si>
  <si>
    <t>TOT SRM MMN</t>
  </si>
  <si>
    <t>AE Seine Normandie</t>
  </si>
  <si>
    <t>AE Artois Picardie</t>
  </si>
  <si>
    <t>%</t>
  </si>
  <si>
    <t>MOY annuelle</t>
  </si>
  <si>
    <t>SRM MMN</t>
  </si>
  <si>
    <t>TOT métropole</t>
  </si>
  <si>
    <t>Dotations AE - Invest. pour la réd. des poll. agricoles</t>
  </si>
  <si>
    <t>Hauts-de-France</t>
  </si>
  <si>
    <t>Normandie</t>
  </si>
  <si>
    <t>Bretagne</t>
  </si>
  <si>
    <t>Pays-de-la-Loire</t>
  </si>
  <si>
    <t>Nouvelle-Aquitaine</t>
  </si>
  <si>
    <t>Occitanie</t>
  </si>
  <si>
    <t>PACA</t>
  </si>
  <si>
    <t>AE Rhône Méditerranée</t>
  </si>
  <si>
    <t>Clé inversé de répartition surfacique - Loire-Bretagne</t>
  </si>
  <si>
    <t>Clé inversé de répartition surfacique - Adour-Garonne</t>
  </si>
  <si>
    <t>Clé inversé de répartition surfacique - Seine-Normandie</t>
  </si>
  <si>
    <t>Clé inversé de répartition surfacique - Artois-Picardie</t>
  </si>
  <si>
    <t>Coût - Région litt</t>
  </si>
  <si>
    <t xml:space="preserve">Hyphothèse : Les actions mises en œuvre pour luttre contre l'eutrophisation des régions littorales concernent </t>
  </si>
  <si>
    <t>des eaux marines et 50% des eaux continentales</t>
  </si>
  <si>
    <t>Coût - E marine</t>
  </si>
  <si>
    <t>Dépenses liées aux programmes de réduction des pollutions agricoles effectuées par les Agences de l'eau</t>
  </si>
  <si>
    <r>
      <rPr>
        <b/>
        <sz val="10"/>
        <color theme="1"/>
        <rFont val="Calibri"/>
        <family val="2"/>
        <scheme val="minor"/>
      </rPr>
      <t>Sources des données</t>
    </r>
    <r>
      <rPr>
        <sz val="10"/>
        <color theme="1"/>
        <rFont val="Calibri"/>
        <family val="2"/>
        <scheme val="minor"/>
      </rPr>
      <t xml:space="preserve"> : Bibliographie*</t>
    </r>
  </si>
  <si>
    <r>
      <rPr>
        <b/>
        <sz val="10"/>
        <color theme="1"/>
        <rFont val="Calibri"/>
        <family val="2"/>
        <scheme val="minor"/>
      </rPr>
      <t xml:space="preserve">Période </t>
    </r>
    <r>
      <rPr>
        <sz val="10"/>
        <color theme="1"/>
        <rFont val="Calibri"/>
        <family val="2"/>
        <scheme val="minor"/>
      </rPr>
      <t>: Moyenne sur 5 ans (2013-2017)</t>
    </r>
  </si>
  <si>
    <r>
      <rPr>
        <b/>
        <sz val="10"/>
        <color theme="1"/>
        <rFont val="Calibri"/>
        <family val="2"/>
        <scheme val="minor"/>
      </rPr>
      <t>Sous-région marine concernée</t>
    </r>
    <r>
      <rPr>
        <sz val="10"/>
        <color theme="1"/>
        <rFont val="Calibri"/>
        <family val="2"/>
        <scheme val="minor"/>
      </rPr>
      <t xml:space="preserve"> : MMN, MC, GDG, MO</t>
    </r>
  </si>
  <si>
    <r>
      <rPr>
        <b/>
        <sz val="10"/>
        <color theme="1"/>
        <rFont val="Calibri"/>
        <family val="2"/>
        <scheme val="minor"/>
      </rPr>
      <t xml:space="preserve">Statut </t>
    </r>
    <r>
      <rPr>
        <sz val="10"/>
        <color theme="1"/>
        <rFont val="Calibri"/>
        <family val="2"/>
        <scheme val="minor"/>
      </rPr>
      <t>: Public</t>
    </r>
  </si>
  <si>
    <t>* Bibliographie :</t>
  </si>
  <si>
    <t>Agence de l'eau Artois-Picardie (2012) Xème programme d'intervention 2013-2018, adopté par le Comité de Bassin et le Conseil d'Administration du 19 octobre 2012, 36p.</t>
  </si>
  <si>
    <t>Agence de l'eau Seine-Normandie (2017) 10ème programme (2013-2018) version révisée du programme pour la période 2016-2018 du Conseil d'adminitration du 6 octobre 2017, 103p.</t>
  </si>
  <si>
    <t>Agence de l'eau Rhin-Meuse (2016) 10ème programme d'intervention révisé de l'Agence de l'eau Rhin-Meuse (2016-2018) Edition juillet 2016, 71p.</t>
  </si>
  <si>
    <t>Agence de l'eau Loire-Bretagne (2017) Le 10e programme de l'agence de l'eau Loire-Bretagne - Volume 1, Délibérations redevances et programme, 102p.</t>
  </si>
  <si>
    <t>Agence de l'eau Adour-Garonne (2015) Adaptation du 10ème programme pluriannuel d'intervention 2016-2018, Conseil d'administration du 16 juin 2015, 17p.</t>
  </si>
  <si>
    <t xml:space="preserve"> Agence de l'eau Rhône Méditerranée Corse (2016) Adoption de l'énoncé du 10ème programme d'intervention modifié de l'agence de l'eau Rhône Méditerranée Corse du Conseil d'administration du 30 septembre 2016, 37p.</t>
  </si>
  <si>
    <t>http://www.eau-artois-picardie.fr/sites/default/files/document_pgme_vf-_31-10-2012.pdf</t>
  </si>
  <si>
    <t>http://cdi.eau-rhin-meuse.fr/GEIDEFile/20160602_Document_Revision_10eme_Programme_version_web.pdf?Archive=241676806985&amp;File=20160602_Document_R%E9vision_10%E8me_Programme+version+web_pdf</t>
  </si>
  <si>
    <t>http://www.eau-seine-normandie.fr/sites/public_file/docutheque/2018-01/10_Programme_revise_janvier_2018.pdf</t>
  </si>
  <si>
    <t>https://agence.eau-loire-bretagne.fr/files/live/sites/agence/files/Programme-evaluation/Revision_10eprogramme_V2.pdf</t>
  </si>
  <si>
    <t>http://docplayer.fr/11694373-10-eme-programme-d-intervention-de-l-agence-de-l-eau-adour-garonne-2013-2018.html</t>
  </si>
  <si>
    <t>https://www.eaurmc.fr/espace-dinformation/brochures-dinformation/programme-dintervention-et-sdage/sauvons-leau-programme-daction-2013-2018.html?eID=dam_frontend_push&amp;docID=2619</t>
  </si>
  <si>
    <r>
      <rPr>
        <b/>
        <sz val="10"/>
        <color theme="1"/>
        <rFont val="Calibri"/>
        <family val="2"/>
        <scheme val="minor"/>
      </rPr>
      <t>Méthode de détermination des coûts</t>
    </r>
    <r>
      <rPr>
        <sz val="10"/>
        <color theme="1"/>
        <rFont val="Calibri"/>
        <family val="2"/>
        <scheme val="minor"/>
      </rPr>
      <t xml:space="preserve"> : Répartition globale des coûts réalisée par sous-région marine en fonction des bassins hydrographiques associés à leur territoire : Artois-Picardie et Seine-Normandie pour Manche-mer du Nord ; Loire-Bretagne pour Mers Celtiques ; Adour-Garonne pour Golfe de Gascogne et Rhône-Méditerranée-Corse pour Méditerranée occidentale. Les données de coûts retenues sont celles correspondants à la ligne budgetaire "aide à la réduction des pollutions agricoles" présentés au sein du 10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programme d'intervention établi par chaque agences de l'eau. Les mesures prises en compte ici n'étant pas dédiées uniquement à la lutte contre l'eutrophisation marine, il est considéré que seulement 50% des mesures prises et donc des coûts associés contribue à la lutte contre l'eutrophisation marine.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</si>
</sst>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[$-40C]General"/>
    <numFmt numFmtId="166" formatCode="#,##0.00\ &quot;€&quot;"/>
  </numFmts>
  <fonts count="1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Arial1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6" fillId="0" borderId="0"/>
  </cellStyleXfs>
  <cellXfs count="55">
    <xf numFmtId="0" fontId="0" fillId="0" borderId="0" xfId="0"/>
    <xf numFmtId="0" fontId="4" fillId="0" borderId="0" xfId="0" applyFont="1"/>
    <xf numFmtId="0" fontId="7" fillId="2" borderId="1" xfId="0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6" fontId="2" fillId="6" borderId="1" xfId="0" applyNumberFormat="1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166" fontId="2" fillId="7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6" fontId="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0" fillId="0" borderId="0" xfId="0" applyFill="1" applyBorder="1"/>
    <xf numFmtId="166" fontId="2" fillId="10" borderId="1" xfId="0" applyNumberFormat="1" applyFont="1" applyFill="1" applyBorder="1" applyAlignment="1">
      <alignment horizontal="center" vertical="center"/>
    </xf>
    <xf numFmtId="166" fontId="2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5" fillId="0" borderId="1" xfId="0" applyFont="1" applyFill="1" applyBorder="1"/>
    <xf numFmtId="0" fontId="0" fillId="6" borderId="1" xfId="0" applyFill="1" applyBorder="1"/>
    <xf numFmtId="0" fontId="5" fillId="0" borderId="1" xfId="0" applyFont="1" applyBorder="1" applyAlignment="1">
      <alignment horizontal="left" vertical="center"/>
    </xf>
    <xf numFmtId="0" fontId="0" fillId="5" borderId="1" xfId="0" applyFill="1" applyBorder="1"/>
    <xf numFmtId="0" fontId="0" fillId="3" borderId="1" xfId="0" applyFill="1" applyBorder="1"/>
    <xf numFmtId="0" fontId="0" fillId="8" borderId="1" xfId="0" applyFill="1" applyBorder="1"/>
    <xf numFmtId="0" fontId="5" fillId="0" borderId="0" xfId="0" applyFont="1"/>
    <xf numFmtId="9" fontId="5" fillId="0" borderId="0" xfId="0" applyNumberFormat="1" applyFont="1" applyAlignment="1">
      <alignment horizontal="center"/>
    </xf>
    <xf numFmtId="166" fontId="8" fillId="5" borderId="1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8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14" fillId="0" borderId="0" xfId="0" applyFont="1"/>
    <xf numFmtId="0" fontId="2" fillId="0" borderId="0" xfId="0" applyFont="1" applyBorder="1" applyAlignment="1"/>
    <xf numFmtId="0" fontId="2" fillId="0" borderId="0" xfId="0" applyFont="1"/>
    <xf numFmtId="0" fontId="12" fillId="0" borderId="0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3">
    <cellStyle name="Euro" xfId="1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zoomScale="90" zoomScaleNormal="90" workbookViewId="0">
      <selection activeCell="U1" sqref="U1"/>
    </sheetView>
  </sheetViews>
  <sheetFormatPr baseColWidth="10" defaultRowHeight="14.4"/>
  <cols>
    <col min="1" max="1" width="25.88671875" customWidth="1"/>
    <col min="2" max="9" width="14.77734375" customWidth="1"/>
  </cols>
  <sheetData>
    <row r="1" spans="1:10" ht="15.6">
      <c r="A1" s="46" t="s">
        <v>34</v>
      </c>
      <c r="C1" s="27"/>
      <c r="D1" s="22"/>
      <c r="E1" s="27"/>
    </row>
    <row r="2" spans="1:10" ht="15.6">
      <c r="A2" s="46"/>
      <c r="C2" s="27"/>
      <c r="D2" s="22"/>
      <c r="E2" s="27"/>
    </row>
    <row r="3" spans="1:10">
      <c r="A3" s="1" t="s">
        <v>35</v>
      </c>
      <c r="C3" s="27"/>
      <c r="D3" s="22"/>
      <c r="E3" s="27"/>
    </row>
    <row r="4" spans="1:10">
      <c r="A4" s="1"/>
      <c r="C4" s="27"/>
      <c r="D4" s="22"/>
      <c r="E4" s="27"/>
    </row>
    <row r="5" spans="1:10">
      <c r="A5" s="1" t="s">
        <v>36</v>
      </c>
      <c r="C5" s="27"/>
      <c r="D5" s="22"/>
      <c r="E5" s="27"/>
    </row>
    <row r="6" spans="1:10">
      <c r="A6" s="1"/>
      <c r="C6" s="27"/>
      <c r="D6" s="22"/>
      <c r="E6" s="27"/>
    </row>
    <row r="7" spans="1:10">
      <c r="A7" s="1" t="s">
        <v>37</v>
      </c>
      <c r="C7" s="27"/>
      <c r="D7" s="22"/>
      <c r="E7" s="27"/>
    </row>
    <row r="8" spans="1:10">
      <c r="A8" s="1"/>
      <c r="C8" s="27"/>
      <c r="D8" s="22"/>
      <c r="E8" s="27"/>
    </row>
    <row r="9" spans="1:10" ht="73.2" customHeight="1">
      <c r="A9" s="54" t="s">
        <v>52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0">
      <c r="A11" s="47" t="s">
        <v>38</v>
      </c>
      <c r="B11" s="47"/>
      <c r="C11" s="47"/>
      <c r="D11" s="47"/>
      <c r="E11" s="47"/>
      <c r="F11" s="47"/>
      <c r="G11" s="47"/>
      <c r="H11" s="47"/>
      <c r="I11" s="47"/>
      <c r="J11" s="47"/>
    </row>
    <row r="13" spans="1:10" s="1" customFormat="1" ht="13.8">
      <c r="A13" s="2" t="s">
        <v>17</v>
      </c>
      <c r="B13" s="2">
        <v>2013</v>
      </c>
      <c r="C13" s="2">
        <v>2014</v>
      </c>
      <c r="D13" s="2">
        <v>2015</v>
      </c>
      <c r="E13" s="2">
        <v>2016</v>
      </c>
      <c r="F13" s="2">
        <v>2017</v>
      </c>
      <c r="G13" s="2">
        <v>2018</v>
      </c>
      <c r="H13" s="2" t="s">
        <v>0</v>
      </c>
      <c r="I13" s="2" t="s">
        <v>13</v>
      </c>
    </row>
    <row r="14" spans="1:10" s="1" customFormat="1" ht="13.8">
      <c r="A14" s="4" t="s">
        <v>3</v>
      </c>
      <c r="B14" s="3">
        <v>16432847</v>
      </c>
      <c r="C14" s="3">
        <v>15575782</v>
      </c>
      <c r="D14" s="3">
        <v>16764468</v>
      </c>
      <c r="E14" s="3">
        <v>16300000</v>
      </c>
      <c r="F14" s="3">
        <v>17300000</v>
      </c>
      <c r="G14" s="3">
        <v>18800000</v>
      </c>
      <c r="H14" s="6">
        <v>101173097</v>
      </c>
      <c r="I14" s="20">
        <f>H14/H20</f>
        <v>0.11926386302155606</v>
      </c>
    </row>
    <row r="15" spans="1:10" s="1" customFormat="1" ht="13.8">
      <c r="A15" s="4" t="s">
        <v>12</v>
      </c>
      <c r="B15" s="3">
        <v>6300000</v>
      </c>
      <c r="C15" s="3">
        <v>2800000</v>
      </c>
      <c r="D15" s="3">
        <v>5600000</v>
      </c>
      <c r="E15" s="3">
        <v>6900000</v>
      </c>
      <c r="F15" s="3">
        <v>9000000</v>
      </c>
      <c r="G15" s="3">
        <v>10750000</v>
      </c>
      <c r="H15" s="6">
        <v>41350000</v>
      </c>
      <c r="I15" s="20">
        <f>H15/H20</f>
        <v>4.874379535837816E-2</v>
      </c>
    </row>
    <row r="16" spans="1:10" s="1" customFormat="1" ht="13.8">
      <c r="A16" s="4" t="s">
        <v>11</v>
      </c>
      <c r="B16" s="3">
        <v>18000000</v>
      </c>
      <c r="C16" s="3">
        <v>8500000</v>
      </c>
      <c r="D16" s="3">
        <v>30800000</v>
      </c>
      <c r="E16" s="3">
        <v>41500000</v>
      </c>
      <c r="F16" s="3">
        <v>42200000</v>
      </c>
      <c r="G16" s="3">
        <v>46400000</v>
      </c>
      <c r="H16" s="6">
        <v>187400000</v>
      </c>
      <c r="I16" s="20">
        <f>H16/H20</f>
        <v>0.2209090024222507</v>
      </c>
    </row>
    <row r="17" spans="1:12" s="1" customFormat="1" ht="13.8">
      <c r="A17" s="4" t="s">
        <v>9</v>
      </c>
      <c r="B17" s="3">
        <v>22190000</v>
      </c>
      <c r="C17" s="3">
        <v>13340000</v>
      </c>
      <c r="D17" s="3">
        <v>44000000</v>
      </c>
      <c r="E17" s="3">
        <v>46000000</v>
      </c>
      <c r="F17" s="3">
        <v>46000000</v>
      </c>
      <c r="G17" s="3">
        <v>46000000</v>
      </c>
      <c r="H17" s="6">
        <v>217530000</v>
      </c>
      <c r="I17" s="20">
        <f>H17/H20</f>
        <v>0.25642654907637247</v>
      </c>
    </row>
    <row r="18" spans="1:12" s="1" customFormat="1" ht="13.8">
      <c r="A18" s="4" t="s">
        <v>7</v>
      </c>
      <c r="B18" s="3">
        <v>9500000</v>
      </c>
      <c r="C18" s="3">
        <v>6710000</v>
      </c>
      <c r="D18" s="3">
        <v>21000000</v>
      </c>
      <c r="E18" s="3">
        <v>26850000</v>
      </c>
      <c r="F18" s="3">
        <v>26850000</v>
      </c>
      <c r="G18" s="3">
        <v>26850000</v>
      </c>
      <c r="H18" s="6">
        <v>117760000</v>
      </c>
      <c r="I18" s="20">
        <f>H18/H20</f>
        <v>0.13881667089244526</v>
      </c>
    </row>
    <row r="19" spans="1:12" s="1" customFormat="1" ht="13.8">
      <c r="A19" s="4" t="s">
        <v>5</v>
      </c>
      <c r="B19" s="3">
        <v>19200000</v>
      </c>
      <c r="C19" s="3">
        <v>6800000</v>
      </c>
      <c r="D19" s="3">
        <v>21000000</v>
      </c>
      <c r="E19" s="3">
        <v>43600000</v>
      </c>
      <c r="F19" s="3">
        <v>45500000</v>
      </c>
      <c r="G19" s="3">
        <v>47000000</v>
      </c>
      <c r="H19" s="6">
        <v>183100000</v>
      </c>
      <c r="I19" s="20">
        <f>H19/H20</f>
        <v>0.21584011922899735</v>
      </c>
    </row>
    <row r="20" spans="1:12" s="1" customFormat="1" ht="13.8">
      <c r="A20" s="4" t="s">
        <v>16</v>
      </c>
      <c r="B20" s="3">
        <f t="shared" ref="B20:H20" si="0">SUM(B14:B19)</f>
        <v>91622847</v>
      </c>
      <c r="C20" s="3">
        <f t="shared" si="0"/>
        <v>53725782</v>
      </c>
      <c r="D20" s="3">
        <f t="shared" si="0"/>
        <v>139164468</v>
      </c>
      <c r="E20" s="3">
        <f t="shared" si="0"/>
        <v>181150000</v>
      </c>
      <c r="F20" s="3">
        <f t="shared" si="0"/>
        <v>186850000</v>
      </c>
      <c r="G20" s="3">
        <f t="shared" si="0"/>
        <v>195800000</v>
      </c>
      <c r="H20" s="3">
        <f t="shared" si="0"/>
        <v>848313097</v>
      </c>
      <c r="I20" s="20">
        <f>H20/H20</f>
        <v>1</v>
      </c>
    </row>
    <row r="21" spans="1:12" s="1" customFormat="1" ht="13.8">
      <c r="A21" s="24"/>
      <c r="B21" s="23"/>
      <c r="C21" s="23"/>
      <c r="D21" s="23"/>
      <c r="E21" s="23"/>
      <c r="F21" s="23"/>
      <c r="G21" s="23"/>
      <c r="H21" s="23"/>
      <c r="I21" s="25"/>
    </row>
    <row r="22" spans="1:12" s="1" customFormat="1" ht="13.8">
      <c r="B22" s="2" t="s">
        <v>15</v>
      </c>
      <c r="C22" s="2">
        <v>2013</v>
      </c>
      <c r="D22" s="2">
        <v>2014</v>
      </c>
      <c r="E22" s="2">
        <v>2015</v>
      </c>
      <c r="F22" s="2">
        <v>2016</v>
      </c>
      <c r="G22" s="2">
        <v>2017</v>
      </c>
      <c r="H22" s="2" t="s">
        <v>14</v>
      </c>
      <c r="I22" s="2" t="s">
        <v>13</v>
      </c>
    </row>
    <row r="23" spans="1:12" s="1" customFormat="1" ht="13.8">
      <c r="B23" s="4" t="s">
        <v>12</v>
      </c>
      <c r="C23" s="3">
        <v>6300000</v>
      </c>
      <c r="D23" s="3">
        <v>2800000</v>
      </c>
      <c r="E23" s="3">
        <v>5600000</v>
      </c>
      <c r="F23" s="3">
        <v>6900000</v>
      </c>
      <c r="G23" s="5">
        <v>9000000</v>
      </c>
      <c r="H23" s="5">
        <f t="shared" ref="H23:H31" si="1">AVERAGE(C23:G23)</f>
        <v>6120000</v>
      </c>
      <c r="I23" s="17"/>
    </row>
    <row r="24" spans="1:12" s="1" customFormat="1" ht="13.8">
      <c r="B24" s="4" t="s">
        <v>11</v>
      </c>
      <c r="C24" s="3">
        <v>18000000</v>
      </c>
      <c r="D24" s="3">
        <v>8500000</v>
      </c>
      <c r="E24" s="3">
        <v>30800000</v>
      </c>
      <c r="F24" s="3">
        <v>41500000</v>
      </c>
      <c r="G24" s="5">
        <v>42200000</v>
      </c>
      <c r="H24" s="5">
        <f t="shared" si="1"/>
        <v>28200000</v>
      </c>
      <c r="I24" s="17"/>
    </row>
    <row r="25" spans="1:12" s="1" customFormat="1" ht="13.8">
      <c r="B25" s="12" t="s">
        <v>10</v>
      </c>
      <c r="C25" s="13">
        <f>SUM(C23:C24)</f>
        <v>24300000</v>
      </c>
      <c r="D25" s="13">
        <f>SUM(D23:D24)</f>
        <v>11300000</v>
      </c>
      <c r="E25" s="13">
        <f>SUM(E23:E24)</f>
        <v>36400000</v>
      </c>
      <c r="F25" s="13">
        <f>SUM(F23:F24)</f>
        <v>48400000</v>
      </c>
      <c r="G25" s="13">
        <f>SUM(G23:G24)</f>
        <v>51200000</v>
      </c>
      <c r="H25" s="9">
        <f>AVERAGE(C25:G25)</f>
        <v>34320000</v>
      </c>
      <c r="I25" s="21">
        <f>H25/H33</f>
        <v>0.26238006667930686</v>
      </c>
    </row>
    <row r="26" spans="1:12" s="1" customFormat="1" ht="13.8">
      <c r="B26" s="4" t="s">
        <v>9</v>
      </c>
      <c r="C26" s="3">
        <v>22190000</v>
      </c>
      <c r="D26" s="3">
        <v>13340000</v>
      </c>
      <c r="E26" s="3">
        <v>44000000</v>
      </c>
      <c r="F26" s="3">
        <v>46000000</v>
      </c>
      <c r="G26" s="5">
        <v>46000000</v>
      </c>
      <c r="H26" s="5">
        <f t="shared" si="1"/>
        <v>34306000</v>
      </c>
      <c r="I26" s="17"/>
    </row>
    <row r="27" spans="1:12" s="1" customFormat="1" ht="13.8">
      <c r="B27" s="11" t="s">
        <v>8</v>
      </c>
      <c r="C27" s="10">
        <f>C26</f>
        <v>22190000</v>
      </c>
      <c r="D27" s="10">
        <f>D26</f>
        <v>13340000</v>
      </c>
      <c r="E27" s="10">
        <f>E26</f>
        <v>44000000</v>
      </c>
      <c r="F27" s="10">
        <f>F26</f>
        <v>46000000</v>
      </c>
      <c r="G27" s="29">
        <f>G26</f>
        <v>46000000</v>
      </c>
      <c r="H27" s="9">
        <f t="shared" si="1"/>
        <v>34306000</v>
      </c>
      <c r="I27" s="21">
        <f>H27/H33</f>
        <v>0.2622730351835752</v>
      </c>
    </row>
    <row r="28" spans="1:12" s="1" customFormat="1" ht="13.8">
      <c r="B28" s="4" t="s">
        <v>7</v>
      </c>
      <c r="C28" s="3">
        <v>9500000</v>
      </c>
      <c r="D28" s="3">
        <v>6710000</v>
      </c>
      <c r="E28" s="3">
        <v>21000000</v>
      </c>
      <c r="F28" s="3">
        <v>26850000</v>
      </c>
      <c r="G28" s="5">
        <v>26850000</v>
      </c>
      <c r="H28" s="5">
        <f t="shared" si="1"/>
        <v>18182000</v>
      </c>
      <c r="I28" s="17"/>
    </row>
    <row r="29" spans="1:12" s="1" customFormat="1" ht="13.8">
      <c r="B29" s="7" t="s">
        <v>6</v>
      </c>
      <c r="C29" s="8">
        <f>C28</f>
        <v>9500000</v>
      </c>
      <c r="D29" s="8">
        <f>D28</f>
        <v>6710000</v>
      </c>
      <c r="E29" s="8">
        <f>E28</f>
        <v>21000000</v>
      </c>
      <c r="F29" s="8">
        <f>F28</f>
        <v>26850000</v>
      </c>
      <c r="G29" s="8">
        <f>G28</f>
        <v>26850000</v>
      </c>
      <c r="H29" s="9">
        <f t="shared" si="1"/>
        <v>18182000</v>
      </c>
      <c r="I29" s="21">
        <f>H29/H33</f>
        <v>0.13900333252806402</v>
      </c>
    </row>
    <row r="30" spans="1:12" s="1" customFormat="1" ht="13.8">
      <c r="B30" s="4" t="s">
        <v>5</v>
      </c>
      <c r="C30" s="3">
        <v>19200000</v>
      </c>
      <c r="D30" s="3">
        <v>6800000</v>
      </c>
      <c r="E30" s="3">
        <v>21000000</v>
      </c>
      <c r="F30" s="3">
        <v>43600000</v>
      </c>
      <c r="G30" s="5">
        <v>45500000</v>
      </c>
      <c r="H30" s="5">
        <f t="shared" si="1"/>
        <v>27220000</v>
      </c>
      <c r="I30" s="17"/>
    </row>
    <row r="31" spans="1:12" s="1" customFormat="1" ht="13.8">
      <c r="B31" s="19" t="s">
        <v>4</v>
      </c>
      <c r="C31" s="18">
        <f>C30</f>
        <v>19200000</v>
      </c>
      <c r="D31" s="18">
        <f>D30</f>
        <v>6800000</v>
      </c>
      <c r="E31" s="18">
        <f>E30</f>
        <v>21000000</v>
      </c>
      <c r="F31" s="18">
        <f>F30</f>
        <v>43600000</v>
      </c>
      <c r="G31" s="18">
        <f>G30</f>
        <v>45500000</v>
      </c>
      <c r="H31" s="9">
        <f t="shared" si="1"/>
        <v>27220000</v>
      </c>
      <c r="I31" s="21">
        <f>H31/H33</f>
        <v>0.20809980812968337</v>
      </c>
    </row>
    <row r="32" spans="1:12">
      <c r="B32" s="4" t="s">
        <v>3</v>
      </c>
      <c r="C32" s="3">
        <v>16432847</v>
      </c>
      <c r="D32" s="3">
        <v>15575782</v>
      </c>
      <c r="E32" s="3">
        <v>16764468</v>
      </c>
      <c r="F32" s="3">
        <v>16300000</v>
      </c>
      <c r="G32" s="5">
        <v>18800000</v>
      </c>
      <c r="H32" s="5"/>
      <c r="I32" s="17"/>
      <c r="L32" t="s">
        <v>1</v>
      </c>
    </row>
    <row r="33" spans="1:9">
      <c r="B33" s="30" t="s">
        <v>2</v>
      </c>
      <c r="C33" s="28">
        <f>SUM(C32,C30,C28,C26,C23:C24)</f>
        <v>91622847</v>
      </c>
      <c r="D33" s="28">
        <f>SUM(D32,D30,D28,D26,D23:D24)</f>
        <v>53725782</v>
      </c>
      <c r="E33" s="28">
        <f>SUM(E32,E30,E28,E26,E23:E24)</f>
        <v>139164468</v>
      </c>
      <c r="F33" s="28">
        <f>SUM(F32,F30,F28,F26,F23:F24)</f>
        <v>181150000</v>
      </c>
      <c r="G33" s="28">
        <f>SUM(G23:G24,G26,G28,G30,G32)</f>
        <v>188350000</v>
      </c>
      <c r="H33" s="9">
        <f>AVERAGE(C33:G33)</f>
        <v>130802619.40000001</v>
      </c>
      <c r="I33" s="21">
        <f>H33/H33</f>
        <v>1</v>
      </c>
    </row>
    <row r="34" spans="1:9">
      <c r="H34" s="15"/>
    </row>
    <row r="35" spans="1:9">
      <c r="A35" s="32" t="s">
        <v>29</v>
      </c>
      <c r="B35" s="34" t="s">
        <v>13</v>
      </c>
      <c r="C35" s="2" t="s">
        <v>14</v>
      </c>
      <c r="D35" s="2" t="s">
        <v>30</v>
      </c>
    </row>
    <row r="36" spans="1:9">
      <c r="A36" s="35" t="s">
        <v>18</v>
      </c>
      <c r="B36" s="17">
        <v>1</v>
      </c>
      <c r="C36" s="3">
        <f>H23</f>
        <v>6120000</v>
      </c>
      <c r="D36" s="3">
        <f>C36*B36</f>
        <v>6120000</v>
      </c>
    </row>
    <row r="37" spans="1:9">
      <c r="A37" s="32" t="s">
        <v>28</v>
      </c>
      <c r="B37" s="31" t="s">
        <v>13</v>
      </c>
      <c r="C37" s="2" t="s">
        <v>14</v>
      </c>
      <c r="D37" s="2" t="s">
        <v>30</v>
      </c>
    </row>
    <row r="38" spans="1:9">
      <c r="A38" s="26" t="s">
        <v>19</v>
      </c>
      <c r="B38" s="17">
        <v>0.2838</v>
      </c>
      <c r="C38" s="3">
        <f>H24</f>
        <v>28200000</v>
      </c>
      <c r="D38" s="3">
        <f>C38*B38</f>
        <v>8003160</v>
      </c>
    </row>
    <row r="39" spans="1:9">
      <c r="A39" s="26" t="s">
        <v>18</v>
      </c>
      <c r="B39" s="17">
        <v>0.12740000000000001</v>
      </c>
      <c r="C39" s="5">
        <f>H24</f>
        <v>28200000</v>
      </c>
      <c r="D39" s="3">
        <f>C39*B39</f>
        <v>3592680.0000000005</v>
      </c>
    </row>
    <row r="40" spans="1:9">
      <c r="A40" s="26" t="s">
        <v>20</v>
      </c>
      <c r="B40" s="17">
        <v>1.8E-3</v>
      </c>
      <c r="C40" s="5">
        <f>H24</f>
        <v>28200000</v>
      </c>
      <c r="D40" s="3">
        <f>C40*B40</f>
        <v>50760</v>
      </c>
      <c r="E40" s="2" t="s">
        <v>33</v>
      </c>
    </row>
    <row r="41" spans="1:9">
      <c r="A41" s="12" t="s">
        <v>10</v>
      </c>
      <c r="B41" s="36"/>
      <c r="C41" s="36"/>
      <c r="D41" s="14">
        <f>SUM(D38:D40,D36)</f>
        <v>17766600</v>
      </c>
      <c r="E41" s="16">
        <f>D41*D54</f>
        <v>8883300</v>
      </c>
    </row>
    <row r="42" spans="1:9">
      <c r="A42" s="32" t="s">
        <v>26</v>
      </c>
      <c r="B42" s="31" t="s">
        <v>13</v>
      </c>
      <c r="C42" s="2" t="s">
        <v>14</v>
      </c>
      <c r="D42" s="2" t="s">
        <v>30</v>
      </c>
      <c r="H42" t="s">
        <v>1</v>
      </c>
    </row>
    <row r="43" spans="1:9">
      <c r="A43" s="37" t="s">
        <v>21</v>
      </c>
      <c r="B43" s="17">
        <v>0.20580000000000001</v>
      </c>
      <c r="C43" s="5">
        <f>H26</f>
        <v>34306000</v>
      </c>
      <c r="D43" s="5">
        <f>C43*B43</f>
        <v>7060174.8000000007</v>
      </c>
    </row>
    <row r="44" spans="1:9">
      <c r="A44" s="37" t="s">
        <v>20</v>
      </c>
      <c r="B44" s="17">
        <v>0.1741</v>
      </c>
      <c r="C44" s="5">
        <f>H26</f>
        <v>34306000</v>
      </c>
      <c r="D44" s="5">
        <f>C44*B44</f>
        <v>5972674.6000000006</v>
      </c>
      <c r="E44" s="2" t="s">
        <v>33</v>
      </c>
    </row>
    <row r="45" spans="1:9">
      <c r="A45" s="11" t="s">
        <v>8</v>
      </c>
      <c r="B45" s="38"/>
      <c r="C45" s="38"/>
      <c r="D45" s="43">
        <f>SUM(D43:D44)</f>
        <v>13032849.400000002</v>
      </c>
      <c r="E45" s="16">
        <f>D45*D54</f>
        <v>6516424.7000000011</v>
      </c>
    </row>
    <row r="46" spans="1:9">
      <c r="A46" s="32" t="s">
        <v>27</v>
      </c>
      <c r="B46" s="31" t="s">
        <v>13</v>
      </c>
      <c r="C46" s="2" t="s">
        <v>14</v>
      </c>
      <c r="D46" s="2" t="s">
        <v>30</v>
      </c>
    </row>
    <row r="47" spans="1:9">
      <c r="A47" s="26" t="s">
        <v>23</v>
      </c>
      <c r="B47" s="17">
        <v>0.43109999999999998</v>
      </c>
      <c r="C47" s="5">
        <f>H28</f>
        <v>18182000</v>
      </c>
      <c r="D47" s="5">
        <f>C47*B47</f>
        <v>7838260.1999999993</v>
      </c>
    </row>
    <row r="48" spans="1:9">
      <c r="A48" s="26" t="s">
        <v>22</v>
      </c>
      <c r="B48" s="17">
        <v>0.51959999999999995</v>
      </c>
      <c r="C48" s="5">
        <f>H28</f>
        <v>18182000</v>
      </c>
      <c r="D48" s="5">
        <f>C48*B48</f>
        <v>9447367.1999999993</v>
      </c>
      <c r="E48" s="2" t="s">
        <v>33</v>
      </c>
    </row>
    <row r="49" spans="1:14">
      <c r="A49" s="7" t="s">
        <v>6</v>
      </c>
      <c r="B49" s="39"/>
      <c r="C49" s="39"/>
      <c r="D49" s="44">
        <f>SUM(D47:D48)</f>
        <v>17285627.399999999</v>
      </c>
      <c r="E49" s="16">
        <f>D49*D54</f>
        <v>8642813.6999999993</v>
      </c>
    </row>
    <row r="50" spans="1:14">
      <c r="A50" s="32" t="s">
        <v>25</v>
      </c>
      <c r="B50" s="31" t="s">
        <v>13</v>
      </c>
      <c r="C50" s="2" t="s">
        <v>14</v>
      </c>
      <c r="D50" s="2" t="s">
        <v>30</v>
      </c>
    </row>
    <row r="51" spans="1:14">
      <c r="A51" s="33" t="s">
        <v>23</v>
      </c>
      <c r="B51" s="17">
        <v>0.18609999999999999</v>
      </c>
      <c r="C51" s="5">
        <f>H30</f>
        <v>27220000</v>
      </c>
      <c r="D51" s="5">
        <f>C51*B51</f>
        <v>5065642</v>
      </c>
    </row>
    <row r="52" spans="1:14">
      <c r="A52" s="33" t="s">
        <v>24</v>
      </c>
      <c r="B52" s="17">
        <v>0.26100000000000001</v>
      </c>
      <c r="C52" s="5">
        <f>H30</f>
        <v>27220000</v>
      </c>
      <c r="D52" s="5">
        <f>C52*B52</f>
        <v>7104420</v>
      </c>
      <c r="E52" s="2" t="s">
        <v>33</v>
      </c>
    </row>
    <row r="53" spans="1:14">
      <c r="A53" s="19" t="s">
        <v>4</v>
      </c>
      <c r="B53" s="40"/>
      <c r="C53" s="40"/>
      <c r="D53" s="45">
        <f>SUM(D51:D52)</f>
        <v>12170062</v>
      </c>
      <c r="E53" s="16">
        <f>D53*D54</f>
        <v>6085031</v>
      </c>
    </row>
    <row r="54" spans="1:14">
      <c r="A54" s="41" t="s">
        <v>31</v>
      </c>
      <c r="D54" s="42">
        <v>0.5</v>
      </c>
      <c r="E54" s="41" t="s">
        <v>32</v>
      </c>
    </row>
    <row r="56" spans="1:14">
      <c r="A56" s="50" t="s">
        <v>39</v>
      </c>
    </row>
    <row r="57" spans="1:14">
      <c r="A57" s="52" t="s">
        <v>42</v>
      </c>
      <c r="B57" s="52"/>
    </row>
    <row r="58" spans="1:14" ht="14.4" customHeight="1">
      <c r="A58" s="53"/>
      <c r="B58" s="51" t="s">
        <v>47</v>
      </c>
      <c r="C58" s="49"/>
      <c r="D58" s="49"/>
      <c r="E58" s="49"/>
      <c r="F58" s="49"/>
      <c r="G58" s="49"/>
      <c r="H58" s="49"/>
      <c r="N58" s="49"/>
    </row>
    <row r="59" spans="1:14">
      <c r="A59" s="52" t="s">
        <v>40</v>
      </c>
      <c r="B59" s="52"/>
    </row>
    <row r="60" spans="1:14">
      <c r="A60" s="52"/>
      <c r="B60" s="51" t="s">
        <v>46</v>
      </c>
      <c r="C60" s="48"/>
      <c r="D60" s="48"/>
      <c r="E60" s="48"/>
      <c r="F60" s="48"/>
      <c r="G60" s="48"/>
      <c r="H60" s="48"/>
      <c r="I60" s="48"/>
    </row>
    <row r="61" spans="1:14">
      <c r="A61" s="52" t="s">
        <v>41</v>
      </c>
      <c r="B61" s="52"/>
    </row>
    <row r="62" spans="1:14">
      <c r="A62" s="52"/>
      <c r="B62" s="51" t="s">
        <v>48</v>
      </c>
      <c r="C62" s="48"/>
      <c r="D62" s="48"/>
      <c r="E62" s="48"/>
      <c r="F62" s="48"/>
      <c r="G62" s="48"/>
      <c r="H62" s="48"/>
      <c r="I62" s="48"/>
      <c r="J62" s="48"/>
    </row>
    <row r="63" spans="1:14">
      <c r="A63" s="52" t="s">
        <v>43</v>
      </c>
      <c r="B63" s="52"/>
    </row>
    <row r="64" spans="1:14">
      <c r="A64" s="52"/>
      <c r="B64" s="51" t="s">
        <v>49</v>
      </c>
      <c r="C64" s="48"/>
      <c r="D64" s="48"/>
      <c r="E64" s="48"/>
      <c r="F64" s="48"/>
      <c r="G64" s="48"/>
      <c r="H64" s="48"/>
      <c r="I64" s="48"/>
      <c r="J64" s="48"/>
    </row>
    <row r="65" spans="1:10">
      <c r="A65" s="52" t="s">
        <v>44</v>
      </c>
      <c r="B65" s="52"/>
    </row>
    <row r="66" spans="1:10">
      <c r="A66" s="52"/>
      <c r="B66" s="51" t="s">
        <v>50</v>
      </c>
    </row>
    <row r="67" spans="1:10">
      <c r="A67" s="52" t="s">
        <v>45</v>
      </c>
      <c r="B67" s="52"/>
      <c r="C67" s="48"/>
      <c r="D67" s="48"/>
      <c r="E67" s="48"/>
      <c r="F67" s="48"/>
      <c r="G67" s="48"/>
      <c r="H67" s="48"/>
      <c r="I67" s="48"/>
      <c r="J67" s="48"/>
    </row>
    <row r="68" spans="1:10">
      <c r="A68" s="52"/>
      <c r="B68" s="51" t="s">
        <v>51</v>
      </c>
    </row>
  </sheetData>
  <mergeCells count="1"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Coûts Red. poll</vt:lpstr>
    </vt:vector>
  </TitlesOfParts>
  <Company>IUEM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shenry</dc:creator>
  <cp:lastModifiedBy>shenry</cp:lastModifiedBy>
  <cp:lastPrinted>2018-01-23T14:07:31Z</cp:lastPrinted>
  <dcterms:created xsi:type="dcterms:W3CDTF">2017-11-09T13:32:34Z</dcterms:created>
  <dcterms:modified xsi:type="dcterms:W3CDTF">2018-03-20T07:48:22Z</dcterms:modified>
</cp:coreProperties>
</file>