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36" windowHeight="10200" activeTab="2"/>
  </bookViews>
  <sheets>
    <sheet name="calculs Biorec ZN" sheetId="1" r:id="rId1"/>
    <sheet name="calcul EQR" sheetId="2" r:id="rId2"/>
    <sheet name=" synthèse last year" sheetId="3" r:id="rId3"/>
    <sheet name="FRFC09" sheetId="4" r:id="rId4"/>
    <sheet name="FRFC06" sheetId="5" r:id="rId5"/>
    <sheet name="FRFC02" sheetId="6" r:id="rId6"/>
    <sheet name="FRGC53" sheetId="7" r:id="rId7"/>
    <sheet name="FRGC48" sheetId="8" r:id="rId8"/>
    <sheet name="FRGC39" sheetId="9" r:id="rId9"/>
    <sheet name="FRGC28" sheetId="10" r:id="rId10"/>
    <sheet name=" FRGC18" sheetId="11" r:id="rId11"/>
    <sheet name="FRGC16" sheetId="12" r:id="rId12"/>
    <sheet name="FRGC13" sheetId="13" r:id="rId13"/>
    <sheet name=" FRGC11" sheetId="14" r:id="rId14"/>
    <sheet name="FRGC08" sheetId="15" r:id="rId15"/>
    <sheet name="FRGC07" sheetId="16" r:id="rId16"/>
    <sheet name="FRGC03" sheetId="17" r:id="rId17"/>
    <sheet name="FRHC01" sheetId="18" r:id="rId18"/>
    <sheet name="FRHC03" sheetId="19" r:id="rId19"/>
    <sheet name="FRHC09" sheetId="20" r:id="rId20"/>
  </sheets>
  <definedNames/>
  <calcPr fullCalcOnLoad="1"/>
</workbook>
</file>

<file path=xl/sharedStrings.xml><?xml version="1.0" encoding="utf-8"?>
<sst xmlns="http://schemas.openxmlformats.org/spreadsheetml/2006/main" count="1470" uniqueCount="496">
  <si>
    <r>
      <t xml:space="preserve">(8) </t>
    </r>
    <r>
      <rPr>
        <b/>
        <sz val="10"/>
        <rFont val="Arial"/>
        <family val="2"/>
      </rPr>
      <t xml:space="preserve">Faure G. </t>
    </r>
    <r>
      <rPr>
        <sz val="10"/>
        <rFont val="Arial"/>
        <family val="2"/>
      </rPr>
      <t xml:space="preserve">(1967). Bionomie et écologie de la macrofaune des substrats meubles des côtes charentaise. Note sur l'écologie de </t>
    </r>
    <r>
      <rPr>
        <i/>
        <sz val="10"/>
        <rFont val="Arial"/>
        <family val="2"/>
      </rPr>
      <t>Tellina tenuis</t>
    </r>
    <r>
      <rPr>
        <sz val="10"/>
        <rFont val="Arial"/>
        <family val="2"/>
      </rPr>
      <t xml:space="preserve"> da Costa. Thèse de 3</t>
    </r>
    <r>
      <rPr>
        <vertAlign val="superscript"/>
        <sz val="10"/>
        <rFont val="Arial"/>
        <family val="2"/>
      </rPr>
      <t>ème</t>
    </r>
    <r>
      <rPr>
        <sz val="10"/>
        <rFont val="Arial"/>
        <family val="2"/>
      </rPr>
      <t xml:space="preserve"> cycle, Marseille : 86 pp.</t>
    </r>
  </si>
  <si>
    <r>
      <t xml:space="preserve">(9) </t>
    </r>
    <r>
      <rPr>
        <b/>
        <sz val="10"/>
        <rFont val="Arial"/>
        <family val="2"/>
      </rPr>
      <t xml:space="preserve">Faure G. </t>
    </r>
    <r>
      <rPr>
        <sz val="10"/>
        <rFont val="Arial"/>
        <family val="2"/>
      </rPr>
      <t xml:space="preserve">(1969). Bionomie et écologie de la macrofaune des substrats meubles de la côte charentaise. </t>
    </r>
    <r>
      <rPr>
        <i/>
        <sz val="10"/>
        <rFont val="Arial"/>
        <family val="2"/>
      </rPr>
      <t>Tethys</t>
    </r>
    <r>
      <rPr>
        <sz val="10"/>
        <rFont val="Arial"/>
        <family val="2"/>
      </rPr>
      <t>, 1 : 751-778.</t>
    </r>
  </si>
  <si>
    <r>
      <t xml:space="preserve">(10) </t>
    </r>
    <r>
      <rPr>
        <b/>
        <sz val="10"/>
        <rFont val="Arial"/>
        <family val="2"/>
      </rPr>
      <t>Faure G.</t>
    </r>
    <r>
      <rPr>
        <sz val="10"/>
        <rFont val="Arial"/>
        <family val="2"/>
      </rPr>
      <t xml:space="preserve"> (1972). Contribution à l'étude bionomique et écologique des peuplements des plages de l'île de Ré (côte atlantique française). </t>
    </r>
    <r>
      <rPr>
        <i/>
        <sz val="10"/>
        <rFont val="Arial"/>
        <family val="2"/>
      </rPr>
      <t>Tethys</t>
    </r>
    <r>
      <rPr>
        <sz val="10"/>
        <rFont val="Arial"/>
        <family val="2"/>
      </rPr>
      <t xml:space="preserve">, 3(3), 619-637. </t>
    </r>
  </si>
  <si>
    <r>
      <t xml:space="preserve">(11) </t>
    </r>
    <r>
      <rPr>
        <b/>
        <sz val="10"/>
        <rFont val="Arial"/>
        <family val="2"/>
      </rPr>
      <t xml:space="preserve">Hily C. </t>
    </r>
    <r>
      <rPr>
        <sz val="10"/>
        <rFont val="Arial"/>
        <family val="2"/>
      </rPr>
      <t>(1976). Ecologie benthique des pertuis Charentais. Thèse de 3</t>
    </r>
    <r>
      <rPr>
        <vertAlign val="superscript"/>
        <sz val="10"/>
        <rFont val="Arial"/>
        <family val="2"/>
      </rPr>
      <t>ème</t>
    </r>
    <r>
      <rPr>
        <sz val="10"/>
        <rFont val="Arial"/>
        <family val="2"/>
      </rPr>
      <t xml:space="preserve"> Cycle, Université de Bretagne Occidentale : 236 pp.</t>
    </r>
  </si>
  <si>
    <r>
      <t xml:space="preserve">(12) </t>
    </r>
    <r>
      <rPr>
        <b/>
        <sz val="10"/>
        <rFont val="Arial"/>
        <family val="2"/>
      </rPr>
      <t xml:space="preserve">den Hartog C. </t>
    </r>
    <r>
      <rPr>
        <sz val="10"/>
        <rFont val="Arial"/>
        <family val="2"/>
      </rPr>
      <t xml:space="preserve">(1997). Is </t>
    </r>
    <r>
      <rPr>
        <i/>
        <sz val="10"/>
        <rFont val="Arial"/>
        <family val="2"/>
      </rPr>
      <t>Sargassum muticum</t>
    </r>
    <r>
      <rPr>
        <sz val="10"/>
        <rFont val="Arial"/>
        <family val="2"/>
      </rPr>
      <t xml:space="preserve"> a threat to eelgrass beds? </t>
    </r>
    <r>
      <rPr>
        <i/>
        <sz val="10"/>
        <rFont val="Arial"/>
        <family val="2"/>
      </rPr>
      <t>Aquatic Botany</t>
    </r>
    <r>
      <rPr>
        <sz val="10"/>
        <rFont val="Arial"/>
        <family val="2"/>
      </rPr>
      <t>, 58 : 37-41.</t>
    </r>
  </si>
  <si>
    <r>
      <t xml:space="preserve">(13) </t>
    </r>
    <r>
      <rPr>
        <b/>
        <sz val="10"/>
        <rFont val="Arial"/>
        <family val="2"/>
      </rPr>
      <t xml:space="preserve">Sauriau P.-G. </t>
    </r>
    <r>
      <rPr>
        <sz val="10"/>
        <rFont val="Arial"/>
        <family val="2"/>
      </rPr>
      <t xml:space="preserve">(2006). Surveillance faune et flore benthique DCE vitalité herbier de </t>
    </r>
    <r>
      <rPr>
        <i/>
        <sz val="10"/>
        <rFont val="Arial"/>
        <family val="2"/>
      </rPr>
      <t xml:space="preserve">Zostera noltii </t>
    </r>
    <r>
      <rPr>
        <sz val="10"/>
        <rFont val="Arial"/>
        <family val="2"/>
      </rPr>
      <t>Masse d’Eau Côtière FRGC 53 Pertuis breton : prospection 2006. CNRS - Ifremer - Agence de l'Eau Loire Bretagne, L'Houmeau, Contrat de prestation Ifremer n° 2006 5 50528219 : 26 pp.</t>
    </r>
  </si>
  <si>
    <r>
      <t xml:space="preserve">(14) </t>
    </r>
    <r>
      <rPr>
        <b/>
        <sz val="10"/>
        <rFont val="Arial"/>
        <family val="2"/>
      </rPr>
      <t xml:space="preserve">Sauriau P.-G. </t>
    </r>
    <r>
      <rPr>
        <sz val="10"/>
        <rFont val="Arial"/>
        <family val="2"/>
      </rPr>
      <t xml:space="preserve">(2007). Surveillance 2007 faune et flore benthique DCE vitalité herbier de </t>
    </r>
    <r>
      <rPr>
        <i/>
        <sz val="10"/>
        <rFont val="Arial"/>
        <family val="2"/>
      </rPr>
      <t xml:space="preserve">Zostera noltii </t>
    </r>
    <r>
      <rPr>
        <sz val="10"/>
        <rFont val="Arial"/>
        <family val="2"/>
      </rPr>
      <t>Masse d’Eau Côtière FRGC 53 Pertuis breton. CNRS - Ifremer - Agence de l'Eau Loire Bretagne, La Rochelle, Contrat de prestation Ifremer n° 2007 5 50528209 : 24 pp.</t>
    </r>
  </si>
  <si>
    <t>1960-62</t>
  </si>
  <si>
    <t>1968-72</t>
  </si>
  <si>
    <t>1978-82</t>
  </si>
  <si>
    <t>2002-2007</t>
  </si>
  <si>
    <t>1990-91</t>
  </si>
  <si>
    <t>Superficie Zm digit*  (ha)</t>
  </si>
  <si>
    <t xml:space="preserve">Superficie ZN digit* (ha) </t>
  </si>
  <si>
    <t>Angst B., Philippe M., Urien M., Herry J., Balle-Beganton J., Pasco R., Casse M., Bailly D. (2014) [en ligne]</t>
  </si>
  <si>
    <t>0.40-0.64</t>
  </si>
  <si>
    <t>0.65-0.79</t>
  </si>
  <si>
    <t xml:space="preserve">* Calculs faits à partir de la digitalisation des cartes anciennes rapportées dans : Angst B., Philippe M., Urien M., Herry J., Balle-Beganton J., Pasco R., Casse M., Bailly D. (2014) Synthèse des connaissances sur les herbiers de zostères en appui à leur gestion dans le golfe du Morbihan. Rapport AMURE et SIAGM. 2014. Publications électroniques Amure, Série Rapports R-37-2014, 137p. Disponible : http://www.umr-amure.fr/electro_rapports_amure/R_37_2014.pdf </t>
  </si>
  <si>
    <r>
      <t xml:space="preserve">(1) </t>
    </r>
    <r>
      <rPr>
        <b/>
        <sz val="10"/>
        <rFont val="Arial"/>
        <family val="2"/>
      </rPr>
      <t>Guillaumont B., Hamon D., Lafond L-R., Le Rhun J., Levasseur J. et Piriou, J-Y</t>
    </r>
    <r>
      <rPr>
        <sz val="10"/>
        <rFont val="Arial"/>
        <family val="2"/>
      </rPr>
      <t>. (1987). Cartographie biomorphosédimentaire du golfe normano-breton au 1/25000 sous forme de polygones. Produit numérique Rebent Ifremer-EPHE-Université, 2005</t>
    </r>
  </si>
  <si>
    <r>
      <t xml:space="preserve">(2) </t>
    </r>
    <r>
      <rPr>
        <b/>
        <sz val="10"/>
        <rFont val="Arial"/>
        <family val="2"/>
      </rPr>
      <t>Desroy N., Guérin L. et Le Mao P</t>
    </r>
    <r>
      <rPr>
        <sz val="10"/>
        <rFont val="Arial"/>
        <family val="2"/>
      </rPr>
      <t>. (2008). Contrôle de surveillance benthique de la Directive Cadre sur l'Eau (2000/60/CE) : Année 2007 - District Seine-Normandie. Rapport Ifremer RST.DOP-LER/FBN-08-009-sm, 27 p. + annexes (erratum : les valeurs de densités affichées dans ce rapport sont à multiplier par 10).</t>
    </r>
  </si>
  <si>
    <t>4, 5</t>
  </si>
  <si>
    <r>
      <t xml:space="preserve">(1) </t>
    </r>
    <r>
      <rPr>
        <b/>
        <sz val="10"/>
        <rFont val="Arial"/>
        <family val="2"/>
      </rPr>
      <t>Alloncle N.</t>
    </r>
    <r>
      <rPr>
        <sz val="10"/>
        <rFont val="Arial"/>
        <family val="0"/>
      </rPr>
      <t xml:space="preserve"> (2005). Evolution récente des herbiers de Zostera marina en Bretagne, Approche Géomatique. Université de Perpignan, Master "Environnement et Développement durable, Biodiversité et Gestion des Ressources vivantes",  LEMAR, CNRS/UBO UMR 6539. 39p. + annexe.</t>
    </r>
  </si>
  <si>
    <r>
      <t xml:space="preserve">(2) </t>
    </r>
    <r>
      <rPr>
        <b/>
        <sz val="10"/>
        <rFont val="Arial"/>
        <family val="2"/>
      </rPr>
      <t>Grall J., Maguer M., Bouriat A., Huber M., Le Garrec V.</t>
    </r>
    <r>
      <rPr>
        <sz val="10"/>
        <rFont val="Arial"/>
        <family val="0"/>
      </rPr>
      <t xml:space="preserve"> (2017). Résultats suivi stationnel. Contrat UBO – Ifremer 2016. 2016 5 50528208. Rapport final 2016, 42 p. </t>
    </r>
  </si>
  <si>
    <r>
      <t xml:space="preserve">(6) </t>
    </r>
    <r>
      <rPr>
        <b/>
        <sz val="10"/>
        <rFont val="Arial"/>
        <family val="2"/>
      </rPr>
      <t xml:space="preserve">Auby I., Trut G., Plus M., Vignon A., Bujan S. </t>
    </r>
    <r>
      <rPr>
        <sz val="10"/>
        <rFont val="Arial"/>
        <family val="0"/>
      </rPr>
      <t>(2010). - Suivi stationnel des herbiers de zostères (Zostera noltii et Zostera marina) de la Masse d'eau côtière FRFC06 – Arcachon amont - District Hydrographique Adour-Garonne - 2006-2007-2008- District Hydrographique Adour-Garonne – 2006-2007-2008. - RST /LER/AR/10-002, 40 p.</t>
    </r>
  </si>
  <si>
    <r>
      <t xml:space="preserve">(10) </t>
    </r>
    <r>
      <rPr>
        <b/>
        <sz val="10"/>
        <rFont val="Arial"/>
        <family val="2"/>
      </rPr>
      <t>Auby I., Trut G., Rigouin L., Ganthy F., Oger-Jeanneret H., Héroin D., Gouriou L., Bujan S., Devaux L.</t>
    </r>
    <r>
      <rPr>
        <sz val="10"/>
        <rFont val="Arial"/>
        <family val="0"/>
      </rPr>
      <t xml:space="preserve"> (2015). Suivi stationnel des herbiers de zostères (Zostera noltei et Zostera marina) et calcul de l’indicateur « angiospermes» de la Masse d'eau côtière FRFC06 – Arcachon amont - - Bassin Hydrographique Adour-Garonne - 2006-2014. Rapport Ifremer RST /ODE/UL/LER/AR/15-005, 58p.</t>
    </r>
  </si>
  <si>
    <r>
      <t>(7) Auby I., Trut G., Barbier C., Bujan S., Cordier M-A. (2011). S</t>
    </r>
    <r>
      <rPr>
        <sz val="10"/>
        <rFont val="Arial"/>
        <family val="2"/>
      </rPr>
      <t>uivi stationnel des herbiers de zostères (Zostera noltii et Zostera marina) de la Masse d'eau côtière FRFC06 - Arcachon amont - District Hydrographique Adour-Garonne - 2006-2007-2008-2009. Rapport Ifremer RST /LER/AR/11-002, 40 p.</t>
    </r>
  </si>
  <si>
    <r>
      <t xml:space="preserve">(8) </t>
    </r>
    <r>
      <rPr>
        <b/>
        <sz val="10"/>
        <rFont val="Arial"/>
        <family val="2"/>
      </rPr>
      <t xml:space="preserve">Auby I., Trut G., Rigouin L., Oger-Jeanneret H., D'Amico F., Duval M., Gouriou L., Rumebe M., Plus M., Bujan S. </t>
    </r>
    <r>
      <rPr>
        <sz val="10"/>
        <rFont val="Arial"/>
        <family val="2"/>
      </rPr>
      <t>(2013). Suivi stationnel des herbiers de zostères (Zostera noltei et Zostera marina) de la Masse d'eau côtière FRFC06 – Arcachon amont - - Bassin Hydrographique Adour-Garonne - 2006-2012. Rapport Ifremer RST/ODE/UL/LER/AR/13-003, 58 p.</t>
    </r>
  </si>
  <si>
    <r>
      <t xml:space="preserve">(9) </t>
    </r>
    <r>
      <rPr>
        <b/>
        <sz val="10"/>
        <rFont val="Arial"/>
        <family val="2"/>
      </rPr>
      <t xml:space="preserve">Auby I., Trut G., Rigouin L., Oger-Jeanneret H., D'Amico F., Gouriou L., Trut F., Rumebe M., Bujan S., Gouilleux B. </t>
    </r>
    <r>
      <rPr>
        <sz val="10"/>
        <rFont val="Arial"/>
        <family val="2"/>
      </rPr>
      <t>(2014). Suivi stationnel des herbiers de zostères (Zostera noltei et Zostera marina) et calcul de l’indicateur « angiospermes» de la Masse d'eau côtière FRFC06 – Arcachon amont - - Bassin Hydrographique Adour-Garonne - 2006-2013. Rapport Ifremer RST /ODE/UL/LER/AR/14-009, 56 p.</t>
    </r>
  </si>
  <si>
    <r>
      <t xml:space="preserve">(11) </t>
    </r>
    <r>
      <rPr>
        <b/>
        <sz val="10"/>
        <rFont val="Arial"/>
        <family val="2"/>
      </rPr>
      <t xml:space="preserve">Auby I., Rigouin L., Trut G., Oger-Jeanneret H., Ganthy F., Trut F., Gouriou L., Bujan S., Devaux L., Gouillieux B., Dalloyau S., Feigne C. </t>
    </r>
    <r>
      <rPr>
        <sz val="10"/>
        <rFont val="Arial"/>
        <family val="2"/>
      </rPr>
      <t xml:space="preserve">(2016). Suivi stationnel (2006-2015) des herbiers de zostères (Zostera noltei et Zostera marina) et calcul de l’indicateur « Angiospermes » (2015) dans la masse d'eau côtière FRFC06 – Arcachon amont - Bassin Hydrographique Adour-Garonne - . Rapport Ifremer RST /ODE/UL/LER/AR/16-006, 58 p.  </t>
    </r>
  </si>
  <si>
    <r>
      <t xml:space="preserve">(12) </t>
    </r>
    <r>
      <rPr>
        <b/>
        <sz val="10"/>
        <rFont val="Arial"/>
        <family val="2"/>
      </rPr>
      <t>Auby I., Rigouin L., Trut G., Oger-Jeanneret H., Ganthy F., Cognat M., Gouriou L., Bujan S., Devaux L., Dalloyau S., Feigne C., Pere C.</t>
    </r>
    <r>
      <rPr>
        <sz val="10"/>
        <rFont val="Arial"/>
        <family val="2"/>
      </rPr>
      <t xml:space="preserve"> (2017). Suivi stationnel (2006-2016) des herbiers de zostères (Zostera noltei et Zostera marina) et calcul de l’indicateur « Angiospermes » (2016) dans la masse d'eau côtière FRFC06 – Arcachon amont - - Bassin Hydrographique Adour-Garonne. Rapport Ifremer RST /ODE/UL/LER/AR/17-010, 54 p.  </t>
    </r>
  </si>
  <si>
    <r>
      <t>(26)</t>
    </r>
    <r>
      <rPr>
        <b/>
        <sz val="10"/>
        <rFont val="Arial"/>
        <family val="2"/>
      </rPr>
      <t xml:space="preserve"> Sauriau P.-G., Aubert F. ,  Pineau P.</t>
    </r>
    <r>
      <rPr>
        <sz val="10"/>
        <rFont val="Arial"/>
        <family val="0"/>
      </rPr>
      <t xml:space="preserve"> (2017). Contrôle de surveillance 2016 DCE de la masse d’eau côtière "Pertuis Breton - FRGC53" et de la masse d’eau de transition  "Estuaire du Lay - FRGT30" pour les suivis stationnels des herbiers de Zostera (Zosterella) noltei : rapport final. CNRS - Ifremer - Agence de l'Eau Adour Garonne, La Rochelle,Contrat de prestations Ifremer 2016 5 5052 8205, 78 pp.</t>
    </r>
  </si>
  <si>
    <t>27,28</t>
  </si>
  <si>
    <r>
      <t xml:space="preserve">(30) </t>
    </r>
    <r>
      <rPr>
        <b/>
        <sz val="10"/>
        <rFont val="Arial"/>
        <family val="2"/>
      </rPr>
      <t>Sauriau P.-G., Aubert F. &amp; Guenneteau S.</t>
    </r>
    <r>
      <rPr>
        <sz val="10"/>
        <rFont val="Arial"/>
        <family val="2"/>
      </rPr>
      <t xml:space="preserve"> (2017). Contrôle de surveillance 2016 DCE de la masse d'eau côtière "Pertuis Charentais - FRFC02" pour les suivis stationnels des herbiers de Zostera (Zosterella) noltei : rapport final. Rapport CNRS - Ifremer - Agence de l'Eau Adour Garonne du contrat de prestation Ifremer 2016 n° 5 5152 2006, La Rochelle: 64 pp.</t>
    </r>
  </si>
  <si>
    <r>
      <t xml:space="preserve">(25) </t>
    </r>
    <r>
      <rPr>
        <b/>
        <sz val="10"/>
        <rFont val="Arial"/>
        <family val="2"/>
      </rPr>
      <t>Sauriau P.-G., Aubert F., Cajeri P., Curti C., Latry L., Leguay D. &amp; Pineau P.</t>
    </r>
    <r>
      <rPr>
        <sz val="10"/>
        <rFont val="Arial"/>
        <family val="2"/>
      </rPr>
      <t xml:space="preserve"> (2013). Contrôle de surveillance 2012 DCE de la flore benthique et de la faune benthique de substrat meuble de la masse d'eau côtière Pertuis Charentais FRFC02 : herbier de Zostera (Zosterella) noltei. CNRS - Ifremer - Agence de l'Eau Adour Garonne, La Rochelle, Contrat d'étude Ifremer 2012 n° 5210890: 41 pp</t>
    </r>
  </si>
  <si>
    <r>
      <t xml:space="preserve">(26) </t>
    </r>
    <r>
      <rPr>
        <b/>
        <sz val="10"/>
        <rFont val="Arial"/>
        <family val="2"/>
      </rPr>
      <t>Sauriau P.-G. &amp; Aubert F.</t>
    </r>
    <r>
      <rPr>
        <sz val="10"/>
        <rFont val="Arial"/>
        <family val="2"/>
      </rPr>
      <t xml:space="preserve"> (2013). Contrôle de surveillance 2013 DCE de la flore benthique et de la faune benthique de substrat meuble de la masse d'eau côtière Pertuis Charentais FRFC02 : Partie 1 : herbier de Zostera (Zosterella) noltei. CNRS - Ifremer - Agence de l'Eau Adour Garonne, La Rochelle, Contrat d'étude Ifremer 2013 n° 5210053: 39 pp.</t>
    </r>
  </si>
  <si>
    <r>
      <t xml:space="preserve">(28) </t>
    </r>
    <r>
      <rPr>
        <b/>
        <sz val="10"/>
        <color indexed="8"/>
        <rFont val="Arial"/>
        <family val="2"/>
      </rPr>
      <t>Lafon V., Dehouck A., Curti C.</t>
    </r>
    <r>
      <rPr>
        <sz val="10"/>
        <color indexed="8"/>
        <rFont val="Arial"/>
        <family val="2"/>
      </rPr>
      <t xml:space="preserve"> (2014). Cartographie de l'herbier à Zostera noltei de la baie de Marennes-Oléron - masse d'eau FRFC02 - par télédétection spatiale. Rapport Geo-Transfert - Adera : 45 pp.</t>
    </r>
  </si>
  <si>
    <r>
      <t xml:space="preserve">(29) </t>
    </r>
    <r>
      <rPr>
        <b/>
        <sz val="10"/>
        <color indexed="8"/>
        <rFont val="Arial"/>
        <family val="2"/>
      </rPr>
      <t>Sauriau P.-G. &amp; Aubert F.</t>
    </r>
    <r>
      <rPr>
        <sz val="10"/>
        <color indexed="8"/>
        <rFont val="Arial"/>
        <family val="2"/>
      </rPr>
      <t xml:space="preserve"> (2016). Contrôle de surveillance 2015 DCE de la flore benthique et de la faune benthique de substrat meuble de la masse d'eau côtière Pertuis Charentais FRFC02. Herbiers de Zostera (Zosterella) noltei : rapport final (partie 2). Rapport CNRS de contrat de prestation Agence de l'Eau Adour Garonne - Ifremer 2015 n° 5 5152 2020, La Rochelle: 65 pp.</t>
    </r>
  </si>
  <si>
    <r>
      <t>(23)</t>
    </r>
    <r>
      <rPr>
        <b/>
        <sz val="10"/>
        <rFont val="Arial"/>
        <family val="2"/>
      </rPr>
      <t xml:space="preserve"> Sauriau P.-G., Aubert F. , Duvard A., Pineau P., Lachaussée N. </t>
    </r>
    <r>
      <rPr>
        <sz val="10"/>
        <rFont val="Arial"/>
        <family val="2"/>
      </rPr>
      <t>(2015). Contrôle de surveillance DCE 2014 de la masse d'eau côtière FRGC53 Pertuis Breton et de la masse d’eau de transition FRGT30 Estuaire du Lay. Rapport final : partie 2 : suivis stationnels et surfaciques des herbiers de Zostera (Zosterella) noltei. CNRS - Ifremer - Agence de l'Eau Adour Garonne, La Rochelle, Contrat de prestations Ifremer 2014 n° 5 50528230: 62 pp.</t>
    </r>
  </si>
  <si>
    <r>
      <t>(22)</t>
    </r>
    <r>
      <rPr>
        <b/>
        <sz val="10"/>
        <rFont val="Arial"/>
        <family val="2"/>
      </rPr>
      <t xml:space="preserve"> Sauriau P.-G., Aubert F. &amp; Grizon J. </t>
    </r>
    <r>
      <rPr>
        <sz val="10"/>
        <rFont val="Arial"/>
        <family val="2"/>
      </rPr>
      <t xml:space="preserve">(2014). Contrôle de surveillance 2013 de la masse d'eau côtière FRGC53 et le la masse d'eau de transition FRGT30. Partie 3 : herbier de Zostera (Zosterella) noltei. CNRS - Ifremer - Agence de l'Eau Adour Garonne, La Rochelle, Contrat d'étude Ifremer 2013 n° 5210063: 46 pp.
</t>
    </r>
  </si>
  <si>
    <r>
      <t>(21)</t>
    </r>
    <r>
      <rPr>
        <b/>
        <sz val="10"/>
        <rFont val="Arial"/>
        <family val="2"/>
      </rPr>
      <t xml:space="preserve"> Sauriau P.-G., Aubert F., Cajeri P., Curti C. &amp; Grizon J. (2013). </t>
    </r>
    <r>
      <rPr>
        <sz val="10"/>
        <rFont val="Arial"/>
        <family val="2"/>
      </rPr>
      <t>Contrôle de surveillance 2012 herbier de Zostera (Zosterella) noltei masse d'eau côtière FRGC53 Pertuis Breton, masse d'eau de transition FRGT30 Estuaire du Lay. CNRS - Ifremer - Agence de l'Eau Adour Garonne, La Rochelle, Contrat d'étude Ifremer 2012 n° 783302: 35 pp.</t>
    </r>
  </si>
  <si>
    <r>
      <t xml:space="preserve">(20) </t>
    </r>
    <r>
      <rPr>
        <b/>
        <sz val="10"/>
        <color indexed="8"/>
        <rFont val="Arial"/>
        <family val="2"/>
      </rPr>
      <t xml:space="preserve">Sauriau, P.-G., Aubert, F. &amp; Grison, J. (2011). </t>
    </r>
    <r>
      <rPr>
        <sz val="10"/>
        <color indexed="8"/>
        <rFont val="Arial"/>
        <family val="2"/>
      </rPr>
      <t>Surveillance flore 2011 herbier de Zostera noltii masse d'eau côtière FRGC53 Pertuis Breton, masse d'eau de transition FRGT30 Estuaire du Lay. La Rochelle: CNRS - Ifremer - Agence de l'Eau Adour Garonne, La Rochelle, Contrat de prestation Ifremer n°2012 783302 : 39 pp.</t>
    </r>
  </si>
  <si>
    <r>
      <t xml:space="preserve">(5) </t>
    </r>
    <r>
      <rPr>
        <b/>
        <sz val="10"/>
        <rFont val="Arial"/>
        <family val="2"/>
      </rPr>
      <t>Bargain A.</t>
    </r>
    <r>
      <rPr>
        <sz val="10"/>
        <rFont val="Arial"/>
        <family val="0"/>
      </rPr>
      <t xml:space="preserve"> (2012). Etude de la structure et de la dynamique des herbiers de Zostera noltii par télédétection multi et hyperspectrale. 2012. Thèse de doctorat. Université de Nantes.Etude de la sructure et de la dynamique des herbiers de Zostera noltii par télédétection multi et hyperspectrale. Thèse doctorat, Université Nantes Angers Le Mans, 251 p.</t>
    </r>
  </si>
  <si>
    <r>
      <t>(2)</t>
    </r>
    <r>
      <rPr>
        <b/>
        <sz val="10"/>
        <rFont val="Arial"/>
        <family val="2"/>
      </rPr>
      <t xml:space="preserve"> Grall J., Maguer M., Bouriat A., Huber M., Le Garrec V. (2017). Résultats suivi stationnel. Contrat UBO – Ifremer 2016. 2016 5 50528208. Rapport final 2016, 42 p. </t>
    </r>
  </si>
  <si>
    <r>
      <t xml:space="preserve">(3) </t>
    </r>
    <r>
      <rPr>
        <b/>
        <sz val="10"/>
        <rFont val="Arial"/>
        <family val="2"/>
      </rPr>
      <t>Grall J., Maguer M., Bouriat A., Huber M., Le Garrec V.</t>
    </r>
    <r>
      <rPr>
        <sz val="10"/>
        <rFont val="Arial"/>
        <family val="0"/>
      </rPr>
      <t xml:space="preserve"> (2017). Résultats suivi stationnel. Contrat UBO – Ifremer 2016. 2016 5 50528208. Rapport final 2016, 42 p. </t>
    </r>
  </si>
  <si>
    <r>
      <t xml:space="preserve">(3) </t>
    </r>
    <r>
      <rPr>
        <b/>
        <sz val="10"/>
        <rFont val="Arial"/>
        <family val="2"/>
      </rPr>
      <t>Grall J., Maguer M., Bouriat A., Huber M., Le Garrec V</t>
    </r>
    <r>
      <rPr>
        <sz val="10"/>
        <rFont val="Arial"/>
        <family val="0"/>
      </rPr>
      <t xml:space="preserve">. (2017). Résultats suivi stationnel. Contrat UBO – Ifremer 2016. 2016 5 50528208. Rapport final 2016, 42 p. </t>
    </r>
  </si>
  <si>
    <r>
      <t xml:space="preserve">(15) </t>
    </r>
    <r>
      <rPr>
        <b/>
        <sz val="10"/>
        <rFont val="Arial"/>
        <family val="2"/>
      </rPr>
      <t xml:space="preserve">Godet L., Fournier J., van Katwijk M., Olivier F., Le Mao P. &amp; Retière C. </t>
    </r>
    <r>
      <rPr>
        <sz val="10"/>
        <rFont val="Arial"/>
        <family val="2"/>
      </rPr>
      <t xml:space="preserve">(2008). Before and after wasting disease in common eelgrass </t>
    </r>
    <r>
      <rPr>
        <i/>
        <sz val="10"/>
        <rFont val="Arial"/>
        <family val="2"/>
      </rPr>
      <t>Zostera marina</t>
    </r>
    <r>
      <rPr>
        <sz val="10"/>
        <rFont val="Arial"/>
        <family val="2"/>
      </rPr>
      <t xml:space="preserve"> along the French Atlantic coasts : a general overview and first accurate mapping. </t>
    </r>
    <r>
      <rPr>
        <i/>
        <sz val="10"/>
        <rFont val="Arial"/>
        <family val="2"/>
      </rPr>
      <t>Diseases of Aquatic Organisms</t>
    </r>
    <r>
      <rPr>
        <sz val="10"/>
        <rFont val="Arial"/>
        <family val="2"/>
      </rPr>
      <t>, 79 : 249-255.</t>
    </r>
  </si>
  <si>
    <r>
      <t xml:space="preserve">(16) </t>
    </r>
    <r>
      <rPr>
        <b/>
        <sz val="10"/>
        <rFont val="Arial"/>
        <family val="2"/>
      </rPr>
      <t xml:space="preserve">Fournier J. </t>
    </r>
    <r>
      <rPr>
        <sz val="10"/>
        <rFont val="Arial"/>
        <family val="2"/>
      </rPr>
      <t>(2009). Dépêche Ministérielle du 13 mars 1933 : état des herbiers français. Com. Pers., Dinard : pp. 62.</t>
    </r>
  </si>
  <si>
    <r>
      <t xml:space="preserve">(17) </t>
    </r>
    <r>
      <rPr>
        <b/>
        <sz val="10"/>
        <rFont val="Arial"/>
        <family val="2"/>
      </rPr>
      <t xml:space="preserve">Harin N., Lafon V. &amp; Sauriau P.-G. </t>
    </r>
    <r>
      <rPr>
        <sz val="10"/>
        <rFont val="Arial"/>
        <family val="2"/>
      </rPr>
      <t xml:space="preserve">(2009). Dynamique temporelle (1989-2006) des herbiers intertidaux à </t>
    </r>
    <r>
      <rPr>
        <i/>
        <sz val="10"/>
        <rFont val="Arial"/>
        <family val="2"/>
      </rPr>
      <t>Zostera noltii</t>
    </r>
    <r>
      <rPr>
        <sz val="10"/>
        <rFont val="Arial"/>
        <family val="2"/>
      </rPr>
      <t xml:space="preserve"> de la masse d'eau pertuis Breton (FRCG53) dans le cadre de la DCE. Bio-Littoral, Université de Nantes, Nantes, Rapport Bio-Littoral : 29 pp.</t>
    </r>
  </si>
  <si>
    <t>EQR composition</t>
  </si>
  <si>
    <t>EQR densité</t>
  </si>
  <si>
    <t>EQR extension ZM</t>
  </si>
  <si>
    <t>EQR extension ZN</t>
  </si>
  <si>
    <t>EQR final</t>
  </si>
  <si>
    <t>EQR extension</t>
  </si>
  <si>
    <t>Etat moyen</t>
  </si>
  <si>
    <t>Très bon état</t>
  </si>
  <si>
    <r>
      <t xml:space="preserve">(18) </t>
    </r>
    <r>
      <rPr>
        <b/>
        <sz val="10"/>
        <rFont val="Arial"/>
        <family val="2"/>
      </rPr>
      <t xml:space="preserve">Sauriau P.-G., Ehlinger S., Sauriau F. &amp; Sauriau M. </t>
    </r>
    <r>
      <rPr>
        <sz val="10"/>
        <rFont val="Arial"/>
        <family val="2"/>
      </rPr>
      <t xml:space="preserve">(2009). Surveillance 2009 flore Masse d'Eau Côtière DCE FRGC53 Pertuis Breton : échantillonnage herbier </t>
    </r>
    <r>
      <rPr>
        <i/>
        <sz val="10"/>
        <rFont val="Arial"/>
        <family val="2"/>
      </rPr>
      <t>Zostera (Zosterella) noltii</t>
    </r>
    <r>
      <rPr>
        <sz val="10"/>
        <rFont val="Arial"/>
        <family val="2"/>
      </rPr>
      <t>. CNRS - Ifremer - Agence de l'Eau Loire Bretagne, La Rochelle, Contrat de prestation Ifremer n° 2009 5 50528212 : 30 pp.</t>
    </r>
  </si>
  <si>
    <t>18,21</t>
  </si>
  <si>
    <t>1,4</t>
  </si>
  <si>
    <t>9,11</t>
  </si>
  <si>
    <t>8 in 24</t>
  </si>
  <si>
    <t>12,13</t>
  </si>
  <si>
    <t>14,16</t>
  </si>
  <si>
    <t>15,17</t>
  </si>
  <si>
    <t xml:space="preserve">&lt; 1945-1961 </t>
  </si>
  <si>
    <t xml:space="preserve">1958-1961 </t>
  </si>
  <si>
    <t xml:space="preserve">1965-1966 </t>
  </si>
  <si>
    <t xml:space="preserve">1974-1975 </t>
  </si>
  <si>
    <t xml:space="preserve">1985-1987 </t>
  </si>
  <si>
    <t>2001-2007</t>
  </si>
  <si>
    <t xml:space="preserve">2002-2005 </t>
  </si>
  <si>
    <t xml:space="preserve">2006-2007 </t>
  </si>
  <si>
    <t xml:space="preserve">2006-2008 </t>
  </si>
  <si>
    <r>
      <t>(1) Durieu de Maisonneuve M.</t>
    </r>
    <r>
      <rPr>
        <sz val="10"/>
        <rFont val="Arial"/>
        <family val="2"/>
      </rPr>
      <t xml:space="preserve"> (1855). Notes détachées sur quelques plantes de la flore de la Gironde, et description d'une nouvelle espèce d'</t>
    </r>
    <r>
      <rPr>
        <i/>
        <sz val="10"/>
        <rFont val="Arial"/>
        <family val="2"/>
      </rPr>
      <t>Avena</t>
    </r>
    <r>
      <rPr>
        <sz val="10"/>
        <rFont val="Arial"/>
        <family val="2"/>
      </rPr>
      <t xml:space="preserve">. </t>
    </r>
    <r>
      <rPr>
        <i/>
        <sz val="10"/>
        <rFont val="Arial"/>
        <family val="2"/>
      </rPr>
      <t>Actes Soc. linn. Bordeaux</t>
    </r>
    <r>
      <rPr>
        <sz val="10"/>
        <rFont val="Arial"/>
        <family val="2"/>
      </rPr>
      <t>, 20, 1-83.</t>
    </r>
  </si>
  <si>
    <r>
      <t xml:space="preserve">(2) Auby I. </t>
    </r>
    <r>
      <rPr>
        <sz val="10"/>
        <color indexed="8"/>
        <rFont val="Arial"/>
        <family val="2"/>
      </rPr>
      <t xml:space="preserve">(1991). Contribution à l'étude des herbiers de </t>
    </r>
    <r>
      <rPr>
        <i/>
        <sz val="10"/>
        <color indexed="8"/>
        <rFont val="Arial"/>
        <family val="2"/>
      </rPr>
      <t xml:space="preserve">Zostera noltii </t>
    </r>
    <r>
      <rPr>
        <sz val="10"/>
        <color indexed="8"/>
        <rFont val="Arial"/>
        <family val="2"/>
      </rPr>
      <t xml:space="preserve">du Bassin d'Arcachon : Dynamique, production et dégradation; macrofaune associée. </t>
    </r>
    <r>
      <rPr>
        <i/>
        <sz val="10"/>
        <color indexed="8"/>
        <rFont val="Arial"/>
        <family val="2"/>
      </rPr>
      <t>Thèse de l'Université de Bordeaux I</t>
    </r>
    <r>
      <rPr>
        <sz val="10"/>
        <color indexed="8"/>
        <rFont val="Arial"/>
        <family val="2"/>
      </rPr>
      <t>, 234 p.</t>
    </r>
    <r>
      <rPr>
        <sz val="10"/>
        <rFont val="Arial"/>
        <family val="2"/>
      </rPr>
      <t xml:space="preserve"> (Données densités biomasse fin août-début septembre). </t>
    </r>
  </si>
  <si>
    <r>
      <t xml:space="preserve">(3) Dalloyau </t>
    </r>
    <r>
      <rPr>
        <b/>
        <sz val="10"/>
        <rFont val="Arial"/>
        <family val="2"/>
      </rPr>
      <t>S., Trut G., Plus M., Auby I., Emery E.</t>
    </r>
    <r>
      <rPr>
        <sz val="10"/>
        <rFont val="Arial"/>
        <family val="2"/>
      </rPr>
      <t xml:space="preserve"> (2009). Caractérisation de la qualité biologique des Masses d'Eau Côtières : Cartographie des herbiers de Zostera noltii et Zostera marina du Bassin d'Arcachon. Rapport Ifremer RST /LER/AR/09-003, 52 p</t>
    </r>
  </si>
  <si>
    <r>
      <t>(4) Auby I., Trut G., Blanchet H., Gouilleux B., Lavesque N., Pothier A.</t>
    </r>
    <r>
      <rPr>
        <sz val="10"/>
        <rFont val="Arial"/>
        <family val="2"/>
      </rPr>
      <t xml:space="preserve"> (2008). Echantillonnage des sites de référence DCE pour les paramètres "faune invertébrée benthique" et "végétation" – District hydrographique Adour-Garonne. Rapport Ifremer, RST/LER/AR/08-001, 33 p.</t>
    </r>
  </si>
  <si>
    <r>
      <t xml:space="preserve">(5) Auby I., Trut G., Plus M., Vignon A., Bujan S. </t>
    </r>
    <r>
      <rPr>
        <sz val="10"/>
        <rFont val="Arial"/>
        <family val="2"/>
      </rPr>
      <t xml:space="preserve">(2009) Suivi stationnel des herbiers de zostères" </t>
    </r>
    <r>
      <rPr>
        <i/>
        <sz val="10"/>
        <rFont val="Arial"/>
        <family val="2"/>
      </rPr>
      <t>Zostera noltii</t>
    </r>
    <r>
      <rPr>
        <sz val="10"/>
        <rFont val="Arial"/>
        <family val="2"/>
      </rPr>
      <t xml:space="preserve"> et </t>
    </r>
    <r>
      <rPr>
        <i/>
        <sz val="10"/>
        <rFont val="Arial"/>
        <family val="2"/>
      </rPr>
      <t>Zostera marina</t>
    </r>
    <r>
      <rPr>
        <sz val="10"/>
        <rFont val="Arial"/>
        <family val="2"/>
      </rPr>
      <t>) de la Masse d'eau côtière FRFC06 – Arcachon amont - District Hydrographique Adour-Garonne -2007. Rapport Ifremer RST/LER/AR/09-001, 39 p. (Données densités biomasse fin août-début septembre)</t>
    </r>
  </si>
  <si>
    <t>3,6</t>
  </si>
  <si>
    <t>% recouvrement estimé Afrique ZN</t>
  </si>
  <si>
    <r>
      <t>(8)</t>
    </r>
    <r>
      <rPr>
        <b/>
        <sz val="10"/>
        <rFont val="Arial"/>
        <family val="2"/>
      </rPr>
      <t>Auby Isabelle, Trut Gilles</t>
    </r>
    <r>
      <rPr>
        <sz val="10"/>
        <rFont val="Arial"/>
        <family val="2"/>
      </rPr>
      <t xml:space="preserve"> (2013). Suivi stationnel de l'herbier de zostères naines (Zostera noltei) de la Masse d'eau côtière FRFC09 – Lac d'Hossegor - Bassin Hydrographique Adour-Garonne - 2007-2012. http://archimer.ifremer.fr/doc/00148/25942/</t>
    </r>
  </si>
  <si>
    <t>On prend en compte toutes les densités : densités zostères et Zostères + macroalgues</t>
  </si>
  <si>
    <r>
      <t>(5)</t>
    </r>
    <r>
      <rPr>
        <b/>
        <sz val="10"/>
        <rFont val="Arial"/>
        <family val="2"/>
      </rPr>
      <t>Trut G., Dalloyau S., Auby I.</t>
    </r>
    <r>
      <rPr>
        <sz val="10"/>
        <rFont val="Arial"/>
        <family val="2"/>
      </rPr>
      <t xml:space="preserve"> (2009). Caractérisation de la qualité biologique des Masses d'Eau Côtières : Cartographie des herbiers à </t>
    </r>
    <r>
      <rPr>
        <i/>
        <sz val="10"/>
        <rFont val="Arial"/>
        <family val="2"/>
      </rPr>
      <t xml:space="preserve">Zostera noltii </t>
    </r>
    <r>
      <rPr>
        <sz val="10"/>
        <rFont val="Arial"/>
        <family val="2"/>
      </rPr>
      <t xml:space="preserve">et </t>
    </r>
    <r>
      <rPr>
        <i/>
        <sz val="10"/>
        <rFont val="Arial"/>
        <family val="2"/>
      </rPr>
      <t>Zostera marina</t>
    </r>
    <r>
      <rPr>
        <sz val="10"/>
        <rFont val="Arial"/>
        <family val="2"/>
      </rPr>
      <t xml:space="preserve"> du Lac d'Hossegor MEC FRFC09. Rapport Ifremer RST/LER/AR/09-008, 21 p. </t>
    </r>
  </si>
  <si>
    <r>
      <t>(4)</t>
    </r>
    <r>
      <rPr>
        <b/>
        <sz val="10"/>
        <rFont val="Arial"/>
        <family val="2"/>
      </rPr>
      <t>Auby I., Trut G., Vignon</t>
    </r>
    <r>
      <rPr>
        <sz val="10"/>
        <rFont val="Arial"/>
        <family val="2"/>
      </rPr>
      <t xml:space="preserve"> A. (2009). Suivi stationnel de l'herbier de zostères naines  (</t>
    </r>
    <r>
      <rPr>
        <i/>
        <sz val="10"/>
        <rFont val="Arial"/>
        <family val="2"/>
      </rPr>
      <t>Zostera noltii</t>
    </r>
    <r>
      <rPr>
        <sz val="10"/>
        <rFont val="Arial"/>
        <family val="2"/>
      </rPr>
      <t>) de la Masse d'eau côtière FRFC09 – Lac d'Hossegor - - District Hydrographique Adour-Garonne -2007. . Rapport Ifremer RST/LER/AR/09-002, 21 p</t>
    </r>
  </si>
  <si>
    <r>
      <t>(3)</t>
    </r>
    <r>
      <rPr>
        <b/>
        <sz val="10"/>
        <rFont val="Arial"/>
        <family val="2"/>
      </rPr>
      <t>Syndicat Bouret-Boudigau</t>
    </r>
    <r>
      <rPr>
        <sz val="10"/>
        <rFont val="Arial"/>
        <family val="2"/>
      </rPr>
      <t>, com. pers.</t>
    </r>
  </si>
  <si>
    <r>
      <t xml:space="preserve">(2) </t>
    </r>
    <r>
      <rPr>
        <b/>
        <sz val="10"/>
        <rFont val="Arial"/>
        <family val="2"/>
      </rPr>
      <t>Monsieur Labarthe</t>
    </r>
    <r>
      <rPr>
        <sz val="10"/>
        <rFont val="Arial"/>
        <family val="2"/>
      </rPr>
      <t>, com. pers</t>
    </r>
  </si>
  <si>
    <r>
      <t xml:space="preserve">(1) </t>
    </r>
    <r>
      <rPr>
        <b/>
        <sz val="10"/>
        <rFont val="Arial"/>
        <family val="2"/>
      </rPr>
      <t>Dulau</t>
    </r>
    <r>
      <rPr>
        <sz val="10"/>
        <rFont val="Arial"/>
        <family val="2"/>
      </rPr>
      <t xml:space="preserve"> J. (1967). Etude écologique de la flore algale de Capbreton-Hossegor (Landes). Bull. Cent. Etud. Rech. Sci., Biarritz, -(4), 769-875</t>
    </r>
  </si>
  <si>
    <t>9,10</t>
  </si>
  <si>
    <r>
      <t xml:space="preserve">(19) </t>
    </r>
    <r>
      <rPr>
        <b/>
        <sz val="10"/>
        <rFont val="Arial"/>
        <family val="2"/>
      </rPr>
      <t xml:space="preserve">Gouesbier C. </t>
    </r>
    <r>
      <rPr>
        <sz val="10"/>
        <rFont val="Arial"/>
        <family val="2"/>
      </rPr>
      <t>(2010). Inventaire et cartographie des herbiers de zostères. Mémoire Master 1 Pro EGEL, Université de Bretagne Occidentale : 42 + 18 annexes pp.</t>
    </r>
  </si>
  <si>
    <t>Bio épigée ZN dans zones végétalisées charge neuve (g PS/m²)</t>
  </si>
  <si>
    <t>% surface végétalisée ZN charge neuve</t>
  </si>
  <si>
    <t>SIZM01</t>
  </si>
  <si>
    <t>SIZM01bis</t>
  </si>
  <si>
    <t>SIZM01ter</t>
  </si>
  <si>
    <t>19,22</t>
  </si>
  <si>
    <t>23,24</t>
  </si>
  <si>
    <r>
      <t xml:space="preserve">(24) </t>
    </r>
    <r>
      <rPr>
        <b/>
        <sz val="10"/>
        <rFont val="Arial"/>
        <family val="2"/>
      </rPr>
      <t xml:space="preserve">Lafon V., Dehouck A., Curti C. </t>
    </r>
    <r>
      <rPr>
        <sz val="10"/>
        <rFont val="Arial"/>
        <family val="0"/>
      </rPr>
      <t xml:space="preserve">(2014). Cartographie de l'herbier à </t>
    </r>
    <r>
      <rPr>
        <i/>
        <sz val="10"/>
        <rFont val="Arial"/>
        <family val="2"/>
      </rPr>
      <t>Zostera noltei</t>
    </r>
    <r>
      <rPr>
        <sz val="10"/>
        <rFont val="Arial"/>
        <family val="0"/>
      </rPr>
      <t xml:space="preserve"> de l'île de ré - masse d'eau FRGC53 - par télédétection spatiale. Rapport Geo-Transfert - Adera : 37 pp.</t>
    </r>
  </si>
  <si>
    <r>
      <t xml:space="preserve">(1) </t>
    </r>
    <r>
      <rPr>
        <b/>
        <sz val="10"/>
        <rFont val="Arial"/>
        <family val="2"/>
      </rPr>
      <t>Alloncle N.</t>
    </r>
    <r>
      <rPr>
        <sz val="10"/>
        <rFont val="Arial"/>
        <family val="2"/>
      </rPr>
      <t xml:space="preserve"> (2005). Evolution récente des herbiers de </t>
    </r>
    <r>
      <rPr>
        <i/>
        <sz val="10"/>
        <rFont val="Arial"/>
        <family val="2"/>
      </rPr>
      <t>Zostera marina</t>
    </r>
    <r>
      <rPr>
        <sz val="10"/>
        <rFont val="Arial"/>
        <family val="2"/>
      </rPr>
      <t xml:space="preserve"> en Bretagne, Approche Géomatique. Université de Perpignan, Master "Environnement et Développement durable, Biodiversité et Gestion des Ressources vivantes", Sous la direction de C. HILY, LEMAR, CNRS/UBO UMR 6539. 39p. + annexe.</t>
    </r>
  </si>
  <si>
    <r>
      <t xml:space="preserve">(1) </t>
    </r>
    <r>
      <rPr>
        <b/>
        <sz val="10"/>
        <rFont val="Arial"/>
        <family val="2"/>
      </rPr>
      <t>de Beauchamp P. et Lami R.</t>
    </r>
    <r>
      <rPr>
        <sz val="11"/>
        <rFont val="Arial"/>
        <family val="2"/>
      </rPr>
      <t xml:space="preserve"> </t>
    </r>
    <r>
      <rPr>
        <sz val="10"/>
        <rFont val="Arial"/>
        <family val="2"/>
      </rPr>
      <t xml:space="preserve">(1921) – La bionomie intercotidale de l’île de Bréhat. </t>
    </r>
    <r>
      <rPr>
        <i/>
        <sz val="10"/>
        <rFont val="Arial"/>
        <family val="2"/>
      </rPr>
      <t>Bull. biolog. France et Belgique/</t>
    </r>
    <r>
      <rPr>
        <sz val="10"/>
        <rFont val="Arial"/>
        <family val="2"/>
      </rPr>
      <t xml:space="preserve">, LV (2), 184-238. </t>
    </r>
  </si>
  <si>
    <r>
      <t xml:space="preserve">(2) </t>
    </r>
    <r>
      <rPr>
        <b/>
        <sz val="10"/>
        <rFont val="Arial"/>
        <family val="2"/>
      </rPr>
      <t>Corbeau C. et Rollet</t>
    </r>
    <r>
      <rPr>
        <sz val="10"/>
        <rFont val="Arial"/>
        <family val="2"/>
      </rPr>
      <t xml:space="preserve"> C. (2008).Atlas des herbiers de zostères (Zostera marina et Zostera noltii) de la région Bretagne. Inventaire 2007 des sites de localisation. RST/IFREMER/DYNECO/AG/08-08/1/REBENT (V1) Edition 09/2008, 64 p. </t>
    </r>
    <r>
      <rPr>
        <b/>
        <sz val="10"/>
        <rFont val="Arial"/>
        <family val="2"/>
      </rPr>
      <t>Toute la masse d’eau est prise en compte</t>
    </r>
    <r>
      <rPr>
        <sz val="10"/>
        <rFont val="Arial"/>
        <family val="2"/>
      </rPr>
      <t>.</t>
    </r>
  </si>
  <si>
    <t>Evaluation réalisée à l’aide de données multisources : utilisation des ortholittorales (mars 2002). Photointerprétation. Validation de 2003 à 2007.</t>
  </si>
  <si>
    <t xml:space="preserve">2003 et 2004 : validation terrain(présence confirmée, quelques limites valides). 2005 : validation terrain avec ou sans relevé GPS. 2006 et2007 : validation terrain. </t>
  </si>
  <si>
    <t>Référence</t>
  </si>
  <si>
    <t>Perte</t>
  </si>
  <si>
    <t>Statut écologique</t>
  </si>
  <si>
    <t>EQR « angiospermes »</t>
  </si>
  <si>
    <t>Perte (%)</t>
  </si>
  <si>
    <t>EQR</t>
  </si>
  <si>
    <t>Changement de la composition taxonomique par rapport aux conditions de référence</t>
  </si>
  <si>
    <t>Espèces apparues ou aucune espèce disparue</t>
  </si>
  <si>
    <t>Bon état</t>
  </si>
  <si>
    <r>
      <t xml:space="preserve">Disparition de </t>
    </r>
    <r>
      <rPr>
        <i/>
        <sz val="10"/>
        <rFont val="Arial"/>
        <family val="2"/>
      </rPr>
      <t>Zostera marina</t>
    </r>
    <r>
      <rPr>
        <sz val="10"/>
        <rFont val="Arial"/>
        <family val="2"/>
      </rPr>
      <t xml:space="preserve"> </t>
    </r>
  </si>
  <si>
    <t>0,7</t>
  </si>
  <si>
    <r>
      <t xml:space="preserve">Disparition de </t>
    </r>
    <r>
      <rPr>
        <i/>
        <sz val="10"/>
        <rFont val="Arial"/>
        <family val="2"/>
      </rPr>
      <t>Zostera noltii</t>
    </r>
  </si>
  <si>
    <t>0,5</t>
  </si>
  <si>
    <t>Etat médiocre</t>
  </si>
  <si>
    <t>Perte des deux espèces</t>
  </si>
  <si>
    <t>Mauvais état</t>
  </si>
  <si>
    <t>Nb données</t>
  </si>
  <si>
    <t xml:space="preserve">EQR extension </t>
  </si>
  <si>
    <t>6,7</t>
  </si>
  <si>
    <t>Ref</t>
  </si>
  <si>
    <t>-</t>
  </si>
  <si>
    <t>2,3</t>
  </si>
  <si>
    <t>2,3,5</t>
  </si>
  <si>
    <t>4,5</t>
  </si>
  <si>
    <t>5,6</t>
  </si>
  <si>
    <t>2003 à 2007</t>
  </si>
  <si>
    <t xml:space="preserve">2004-2007 </t>
  </si>
  <si>
    <t xml:space="preserve">2004 à 2007 </t>
  </si>
  <si>
    <r>
      <t>(3</t>
    </r>
    <r>
      <rPr>
        <b/>
        <sz val="10"/>
        <rFont val="Arial"/>
        <family val="2"/>
      </rPr>
      <t xml:space="preserve">) Lejart M., Larzillières, A.,  Hily C. </t>
    </r>
    <r>
      <rPr>
        <sz val="10"/>
        <rFont val="Arial"/>
        <family val="2"/>
      </rPr>
      <t>(2010). Données collectées par : PNMI/AAMP, IUEM/UBO in « Cartographie et la caractérisation des herbiers et des champs de blocs du Parc naturel marin d’Iroise », 165 p</t>
    </r>
  </si>
  <si>
    <r>
      <t xml:space="preserve">(1) </t>
    </r>
    <r>
      <rPr>
        <b/>
        <sz val="10"/>
        <rFont val="Arial"/>
        <family val="2"/>
      </rPr>
      <t xml:space="preserve">Corbeau C. et Rollet C. </t>
    </r>
    <r>
      <rPr>
        <sz val="10"/>
        <rFont val="Arial"/>
        <family val="2"/>
      </rPr>
      <t>(2008). Atlas des herbiers de zostères (</t>
    </r>
    <r>
      <rPr>
        <i/>
        <sz val="10"/>
        <rFont val="Arial"/>
        <family val="2"/>
      </rPr>
      <t>Zostera marina</t>
    </r>
    <r>
      <rPr>
        <sz val="10"/>
        <rFont val="Arial"/>
        <family val="2"/>
      </rPr>
      <t xml:space="preserve"> et </t>
    </r>
    <r>
      <rPr>
        <i/>
        <sz val="10"/>
        <rFont val="Arial"/>
        <family val="2"/>
      </rPr>
      <t>Zostera noltii</t>
    </r>
    <r>
      <rPr>
        <sz val="10"/>
        <rFont val="Arial"/>
        <family val="2"/>
      </rPr>
      <t>) de la région Bretagne. Inventaire 2007 des sites de localisation. RST/IFREMER/DYNECO/AG/08-08/1/REBENT (V1) Edition 09/2008, 64 p..</t>
    </r>
  </si>
  <si>
    <t>vers 1930</t>
  </si>
  <si>
    <t xml:space="preserve"> (mahéo comm pers)</t>
  </si>
  <si>
    <r>
      <t xml:space="preserve">(5) </t>
    </r>
    <r>
      <rPr>
        <b/>
        <sz val="10"/>
        <rFont val="Arial"/>
        <family val="2"/>
      </rPr>
      <t xml:space="preserve">Corbeau C. et Rollet C. </t>
    </r>
    <r>
      <rPr>
        <sz val="10"/>
        <rFont val="Arial"/>
        <family val="2"/>
      </rPr>
      <t>(2008).Atlas des herbiers de zostères (Zostera marina et Zostera noltii) de la région Bretagne. Inventaire 2007 des sites de localisation. RST/IFREMER/DYNECO/AG/08-08/1/REBENT (V1) Edition 09/2008, 64 p.</t>
    </r>
  </si>
  <si>
    <t>1930 pas pris en compte</t>
  </si>
  <si>
    <t>(4) Données Ifremer LER MPL</t>
  </si>
  <si>
    <t>1,2</t>
  </si>
  <si>
    <t>15,16</t>
  </si>
  <si>
    <t>4,7</t>
  </si>
  <si>
    <t>Last data</t>
  </si>
  <si>
    <t>last data</t>
  </si>
  <si>
    <t>8,9,10</t>
  </si>
  <si>
    <t>13,17</t>
  </si>
  <si>
    <t>&lt; 1939</t>
  </si>
  <si>
    <t>&lt;1945-1961</t>
  </si>
  <si>
    <t>&lt; 1961</t>
  </si>
  <si>
    <t>1965-1966</t>
  </si>
  <si>
    <t>1974-1975</t>
  </si>
  <si>
    <t>7,8</t>
  </si>
  <si>
    <t>1920 non pris en compte</t>
  </si>
  <si>
    <t xml:space="preserve"> </t>
  </si>
  <si>
    <r>
      <t xml:space="preserve">(7) </t>
    </r>
    <r>
      <rPr>
        <b/>
        <sz val="10"/>
        <rFont val="Arial"/>
        <family val="2"/>
      </rPr>
      <t>Auby Isabelle, Trut Gilles</t>
    </r>
    <r>
      <rPr>
        <sz val="10"/>
        <rFont val="Arial"/>
        <family val="2"/>
      </rPr>
      <t xml:space="preserve"> (2011). Suivi stationnel de l'herbier de zostères naines (Zostera noltii) de la Masse d'eau côtière FRFC09 - Lac d'Hossegor - District Hydrographique Adour-Garonne - 2007-2008-2009. http://archimer.ifremer.fr/doc/00032/14357/</t>
    </r>
  </si>
  <si>
    <t>FRFG53</t>
  </si>
  <si>
    <t>Pertuis breton</t>
  </si>
  <si>
    <t>FRFG48</t>
  </si>
  <si>
    <t>Baie de Bourgneuf</t>
  </si>
  <si>
    <t>FRGC39</t>
  </si>
  <si>
    <t>Golfe du Morbihan</t>
  </si>
  <si>
    <t>FRGC28</t>
  </si>
  <si>
    <t>FRGC18</t>
  </si>
  <si>
    <t>FRGC16</t>
  </si>
  <si>
    <t>Rade de Brest</t>
  </si>
  <si>
    <t>FRGC13</t>
  </si>
  <si>
    <t>FRGC11</t>
  </si>
  <si>
    <t>Baie de Morlaix</t>
  </si>
  <si>
    <t>FRGC08</t>
  </si>
  <si>
    <t>FRGC07</t>
  </si>
  <si>
    <t>FRGC03</t>
  </si>
  <si>
    <t>Rance Fresnaye</t>
  </si>
  <si>
    <t>FRHC01</t>
  </si>
  <si>
    <t>FRHC03</t>
  </si>
  <si>
    <t>Ouest Cotentin</t>
  </si>
  <si>
    <t>FRHC09</t>
  </si>
  <si>
    <t>Anse de St-Vaast la Hougue</t>
  </si>
  <si>
    <t>Masse d'eau:</t>
  </si>
  <si>
    <t>Concarneau large</t>
  </si>
  <si>
    <t>Iroise large</t>
  </si>
  <si>
    <t>Les abers (large)</t>
  </si>
  <si>
    <t>Perros Guirec (large)</t>
  </si>
  <si>
    <t>Paimpol - Perros Guirec</t>
  </si>
  <si>
    <t>Chausey</t>
  </si>
  <si>
    <t>?</t>
  </si>
  <si>
    <r>
      <t xml:space="preserve">(2) </t>
    </r>
    <r>
      <rPr>
        <b/>
        <sz val="10"/>
        <rFont val="Arial"/>
        <family val="2"/>
      </rPr>
      <t xml:space="preserve">Corbeau C. et Rollet C. </t>
    </r>
    <r>
      <rPr>
        <sz val="10"/>
        <rFont val="Arial"/>
        <family val="2"/>
      </rPr>
      <t>(2008).Atlas des herbiers de zostères (</t>
    </r>
    <r>
      <rPr>
        <i/>
        <sz val="10"/>
        <rFont val="Arial"/>
        <family val="2"/>
      </rPr>
      <t>Zostera marina</t>
    </r>
    <r>
      <rPr>
        <sz val="10"/>
        <rFont val="Arial"/>
        <family val="2"/>
      </rPr>
      <t xml:space="preserve"> et </t>
    </r>
    <r>
      <rPr>
        <i/>
        <sz val="10"/>
        <rFont val="Arial"/>
        <family val="2"/>
      </rPr>
      <t>Zostera noltii</t>
    </r>
    <r>
      <rPr>
        <sz val="10"/>
        <rFont val="Arial"/>
        <family val="2"/>
      </rPr>
      <t>) de la région Bretagne. Inventaire 2007 des sites de localisation. RST/IFREMER/DYNECO/AG/08-08/1/REBENT (V1) Edition 09/2008, 64 p..</t>
    </r>
  </si>
  <si>
    <r>
      <t xml:space="preserve">(1) </t>
    </r>
    <r>
      <rPr>
        <b/>
        <sz val="10"/>
        <rFont val="Arial"/>
        <family val="2"/>
      </rPr>
      <t>Direction Régionale de l’Environnement de Bretagne, 2006.</t>
    </r>
    <r>
      <rPr>
        <sz val="10"/>
        <rFont val="Arial"/>
        <family val="2"/>
      </rPr>
      <t xml:space="preserve"> Natura 2000, côte de granit rose, archipel des 7 îles , 2006. DOCUMENT d’OBJECTIFS - Tome I Etat des lieux et objectifs Site Natura 2000 FR 5300009 ZSC Côte de Granit Rose des îles Milliau à Tomé, Archipel des Sept Iles FR 5310011 Ile de Goulmédec, FR 5310051 Archipel des Sept-Iles, 169 p</t>
    </r>
  </si>
  <si>
    <t xml:space="preserve">Superficie ZN (ha) </t>
  </si>
  <si>
    <t>2000 à 2005 (1)</t>
  </si>
  <si>
    <t>6 (FRGT06 ?)</t>
  </si>
  <si>
    <r>
      <t>(9)T</t>
    </r>
    <r>
      <rPr>
        <b/>
        <sz val="10"/>
        <rFont val="Arial"/>
        <family val="2"/>
      </rPr>
      <t>rut G., Rigouin L., Auby I., Ganthy F. , Oger-Jeanneret H., Gouilleux B.</t>
    </r>
    <r>
      <rPr>
        <sz val="10"/>
        <rFont val="Arial"/>
        <family val="2"/>
      </rPr>
      <t xml:space="preserve"> (2014).Caractérisation de la qualité biologique des Masses d'Eau Côtières. Cartographie des herbiers à Zostera noltei et Zostera marina du Lac d'Hossegor. MEC FRFC09 - année 2013. Rapport Ifremer RST/LER/AR/14.,006, 32 p. - </t>
    </r>
  </si>
  <si>
    <r>
      <t xml:space="preserve">(10) </t>
    </r>
    <r>
      <rPr>
        <b/>
        <sz val="10"/>
        <rFont val="Arial"/>
        <family val="2"/>
      </rPr>
      <t>Auby I., Trut G., Rigouin L., Oger-Jeanneret H., Sanchez F., De Casamajor M-N., Lamouroux M.</t>
    </r>
    <r>
      <rPr>
        <sz val="10"/>
        <rFont val="Arial"/>
        <family val="2"/>
      </rPr>
      <t xml:space="preserve"> (2014). Suivi stationnel (2007-2013) de l'herbier de zostères naines (Zostera noltei) et calcul de l’indicateur « Angiospermes » (2013) dans la Masse d'eau côtière FRFC09 – Lac d'Hossegor. http://dx.doi.org/10.13155/30651http://archimer.ifremer.fr/doc/00193/30437/</t>
    </r>
  </si>
  <si>
    <r>
      <t xml:space="preserve">(11) </t>
    </r>
    <r>
      <rPr>
        <b/>
        <sz val="10"/>
        <rFont val="Arial"/>
        <family val="2"/>
      </rPr>
      <t>Auby I., Rigouin L., Ganthy F., Héroin D.</t>
    </r>
    <r>
      <rPr>
        <sz val="10"/>
        <rFont val="Arial"/>
        <family val="2"/>
      </rPr>
      <t xml:space="preserve"> (2015). Suivi stationnel (2007-2014) de l'herbier de zostères naines (Zostera noltei) et calcul de l’indicateur « Angiospermes » (2014) dans la masse d'eau côtière FRFC09 – Lac d'Hossegor. Rapport Ifremer RST/ODE/UL/LER/AR/15-004, 25 p.</t>
    </r>
  </si>
  <si>
    <r>
      <t xml:space="preserve">(12) </t>
    </r>
    <r>
      <rPr>
        <b/>
        <sz val="10"/>
        <rFont val="Arial"/>
        <family val="2"/>
      </rPr>
      <t>Auby I., Rigouin L., Ganthy F., Gouriou L.</t>
    </r>
    <r>
      <rPr>
        <sz val="10"/>
        <rFont val="Arial"/>
        <family val="2"/>
      </rPr>
      <t xml:space="preserve"> (2016). Suivi stationnel (2007-2015) de l'herbier de zostères naines (Zostera noltei) et calcul de l’indicateur « Angiospermes » (2015) dans la masse d'eau côtière FRFC09 – Lac d'Hossegor . RST/ODE/UL/LER/AR/16-005, 25 p.</t>
    </r>
  </si>
  <si>
    <r>
      <t xml:space="preserve">(13) </t>
    </r>
    <r>
      <rPr>
        <b/>
        <sz val="10"/>
        <rFont val="Arial"/>
        <family val="2"/>
      </rPr>
      <t xml:space="preserve">Auby I., Rigouin L., Trut G., Oger-Jeanneret H. </t>
    </r>
    <r>
      <rPr>
        <sz val="10"/>
        <rFont val="Arial"/>
        <family val="2"/>
      </rPr>
      <t>(2017). Suivi stationnel (2007-2016) de l'herbier de zostères naines (Zostera noltei) et calcul de l’indicateur « Angiospermes » (2016) dans la masse d'eau côtière FRFC09 – Lac d'Hossegor . RST/ODE/UL/LER/AR/17-008, 27 p.</t>
    </r>
  </si>
  <si>
    <t xml:space="preserve">Masse d'eau : </t>
  </si>
  <si>
    <t>Année</t>
  </si>
  <si>
    <t>Présence ZN</t>
  </si>
  <si>
    <t>Présence ZM</t>
  </si>
  <si>
    <t>Superficie ZM (ha)</t>
  </si>
  <si>
    <t>densité ZM (n/m²)</t>
  </si>
  <si>
    <t>% surface végétalisée ZN</t>
  </si>
  <si>
    <t>oui</t>
  </si>
  <si>
    <t>non</t>
  </si>
  <si>
    <t>% recouvrement mesuré ZN</t>
  </si>
  <si>
    <t>% recouvrement estimé ZN</t>
  </si>
  <si>
    <t>Informations anciennes sur zostères dans cette masse d'eau?</t>
  </si>
  <si>
    <t>Sup ZN pour calcul</t>
  </si>
  <si>
    <t>Le calcul du  recouvrement mesuré-REC (%) à partir des valeurs de Biomasse épigée-BE (gPS/m²) et des surfaces végétalisées-SV (%) est réalisé à partir de la formule suivante :</t>
  </si>
  <si>
    <t>REC=BE*SV/0.603</t>
  </si>
  <si>
    <t>cf annexe 1 de http://archimer.ifremer.fr/doc/00072/18368/15941.pdf</t>
  </si>
  <si>
    <t>Bio épigée ZN dans zones végétalisées (g PS/m²)</t>
  </si>
  <si>
    <t>Références</t>
  </si>
  <si>
    <t>Arcachon amont</t>
  </si>
  <si>
    <t>FRFC06</t>
  </si>
  <si>
    <t>Superficie ZN  (ha)</t>
  </si>
  <si>
    <t>Bio épigée ZN dans zones végétalisées Estey tort (g PS/m²)</t>
  </si>
  <si>
    <t>Bio épigée ZN dans zones végétalisées Afrique (g PS/m²)</t>
  </si>
  <si>
    <t>Bio épigée ZN dans zones végétalisées Hautebelle (g PS/m²)</t>
  </si>
  <si>
    <t>% surface végétalisée Estey Tort ZN</t>
  </si>
  <si>
    <t>% recouvrement estimé estey tort ZN</t>
  </si>
  <si>
    <t>% recouvrement mesuré estey tort ZN</t>
  </si>
  <si>
    <t>% surface végétalisée Afrique ZN</t>
  </si>
  <si>
    <r>
      <t xml:space="preserve">(3) </t>
    </r>
    <r>
      <rPr>
        <b/>
        <sz val="10"/>
        <rFont val="Arial"/>
        <family val="2"/>
      </rPr>
      <t>Harin N., Barillé A-L, Truhaud N., Oriot M.</t>
    </r>
    <r>
      <rPr>
        <sz val="10"/>
        <rFont val="Arial"/>
        <family val="0"/>
      </rPr>
      <t>, 2016 -Caractérisation des herbiers de zostères et de leur évolution sur les secteurs : Côte de granit rose – Sept-Iles, Archipel des Glénan et Roches de Penmarc’h. Rapport Bio-Littoral pour AAMP marché 2015-37, 84p.</t>
    </r>
  </si>
  <si>
    <t>% surface végétalisée Hautebelle ZN</t>
  </si>
  <si>
    <t>% recouvrement mesuré Afrique ZN</t>
  </si>
  <si>
    <t>% recouvrement mesuré Hautebelle ZN</t>
  </si>
  <si>
    <t>153,4</t>
  </si>
  <si>
    <t xml:space="preserve">183,2 </t>
  </si>
  <si>
    <t>82,3</t>
  </si>
  <si>
    <t>67,4</t>
  </si>
  <si>
    <t>93,3</t>
  </si>
  <si>
    <t>96,7</t>
  </si>
  <si>
    <t>71,6</t>
  </si>
  <si>
    <t>104,4</t>
  </si>
  <si>
    <t>104,5</t>
  </si>
  <si>
    <t>79,4</t>
  </si>
  <si>
    <t>Bio épigée ZN dans zones végétalisées 3 stations (g PS/m²)</t>
  </si>
  <si>
    <t>% surface végétalisée 3 stations</t>
  </si>
  <si>
    <t>119-150-94</t>
  </si>
  <si>
    <t>90 – 90 - 90</t>
  </si>
  <si>
    <t>Lac d'Hossegor</t>
  </si>
  <si>
    <t>FRFC09</t>
  </si>
  <si>
    <t xml:space="preserve">Superficie ZN </t>
  </si>
  <si>
    <t>FRFC02</t>
  </si>
  <si>
    <t>Pertuis charentais</t>
  </si>
  <si>
    <t>Non</t>
  </si>
  <si>
    <t>Oui</t>
  </si>
  <si>
    <t>Non mais présence en déclin sur FRFC01 Nord-Est Oléron et côtes ouest d’Oléron</t>
  </si>
  <si>
    <t>Non mais présence sur FRFC01 Nord-Est Oléron et côtes Ouest d’Oléron (Sabia)</t>
  </si>
  <si>
    <t>non et absence sur FRFC01</t>
  </si>
  <si>
    <t>Non mais observations sur rocheux et macroalgues</t>
  </si>
  <si>
    <t>% recouvrement mesuré Les Doux ZN</t>
  </si>
  <si>
    <t>Bio épigée ZN dans zones végétalisées Les Doux (g PS/m²)</t>
  </si>
  <si>
    <t>% surface végétalisée les doux ZN</t>
  </si>
  <si>
    <t>% surface végétalisée le chateau ZN</t>
  </si>
  <si>
    <t>% recouvrement estimé les doux ZN</t>
  </si>
  <si>
    <t>% surface végétalisée bellevue ZN</t>
  </si>
  <si>
    <t>% recouvrement mesuré bellevue ZN</t>
  </si>
  <si>
    <t>% recouvrement mesuré le château ZN</t>
  </si>
  <si>
    <r>
      <t xml:space="preserve">(1) </t>
    </r>
    <r>
      <rPr>
        <b/>
        <sz val="10"/>
        <rFont val="Arial"/>
        <family val="2"/>
      </rPr>
      <t xml:space="preserve">Lancelot A. </t>
    </r>
    <r>
      <rPr>
        <sz val="10"/>
        <rFont val="Arial"/>
        <family val="2"/>
      </rPr>
      <t xml:space="preserve">(1945). Recherches biologiques et océanographiques sur les végétaux marins des côtes françaises entre la Loire et la Gironde Thèse de Doctorat, Université de Provence : 210 pp. </t>
    </r>
  </si>
  <si>
    <r>
      <t xml:space="preserve">(2) </t>
    </r>
    <r>
      <rPr>
        <b/>
        <sz val="10"/>
        <rFont val="Arial"/>
        <family val="2"/>
      </rPr>
      <t xml:space="preserve">Callame B. </t>
    </r>
    <r>
      <rPr>
        <sz val="10"/>
        <rFont val="Arial"/>
        <family val="2"/>
      </rPr>
      <t>(1958). Contribution à l'étude du milieu meuble intercotidal (Côtes Charentaises). Thèse de 3ème Cycle, Université de Paris : 118 pp.</t>
    </r>
  </si>
  <si>
    <t>3,5</t>
  </si>
  <si>
    <r>
      <t xml:space="preserve">(3) </t>
    </r>
    <r>
      <rPr>
        <b/>
        <sz val="10"/>
        <rFont val="Arial"/>
        <family val="2"/>
      </rPr>
      <t xml:space="preserve">Callame B. </t>
    </r>
    <r>
      <rPr>
        <sz val="10"/>
        <rFont val="Arial"/>
        <family val="2"/>
      </rPr>
      <t xml:space="preserve">(1961). Contribution à l'étude du milieu meuble intercotidal (Côtes Charentaises). </t>
    </r>
    <r>
      <rPr>
        <i/>
        <sz val="10"/>
        <rFont val="Arial"/>
        <family val="2"/>
      </rPr>
      <t>Travaux du Centre de Recherches et d'Etudes Océanographiques</t>
    </r>
    <r>
      <rPr>
        <sz val="10"/>
        <rFont val="Arial"/>
        <family val="2"/>
      </rPr>
      <t>, 6 : 1-118.</t>
    </r>
  </si>
  <si>
    <r>
      <t xml:space="preserve">(4) </t>
    </r>
    <r>
      <rPr>
        <b/>
        <sz val="10"/>
        <rFont val="Arial"/>
        <family val="2"/>
      </rPr>
      <t xml:space="preserve">Lancelot A. </t>
    </r>
    <r>
      <rPr>
        <sz val="10"/>
        <rFont val="Arial"/>
        <family val="2"/>
      </rPr>
      <t xml:space="preserve">(1961). Recherches biologiques et océanographiques sur les végétaux marins des côtes françaises entre la Loire et la Gironde </t>
    </r>
    <r>
      <rPr>
        <i/>
        <sz val="10"/>
        <rFont val="Arial"/>
        <family val="2"/>
      </rPr>
      <t>Revue Algologique</t>
    </r>
    <r>
      <rPr>
        <sz val="10"/>
        <rFont val="Arial"/>
        <family val="2"/>
      </rPr>
      <t>, Hors-Série 2 : 1-210.</t>
    </r>
  </si>
  <si>
    <r>
      <t xml:space="preserve">(5) </t>
    </r>
    <r>
      <rPr>
        <b/>
        <sz val="10"/>
        <rFont val="Arial"/>
        <family val="2"/>
      </rPr>
      <t xml:space="preserve">Faure G. </t>
    </r>
    <r>
      <rPr>
        <sz val="10"/>
        <rFont val="Arial"/>
        <family val="2"/>
      </rPr>
      <t xml:space="preserve">(1967). Bionomie et écologie de la macrofaune des substrats meubles des côtes charentaise. Note sur l'écologie de </t>
    </r>
    <r>
      <rPr>
        <i/>
        <sz val="10"/>
        <rFont val="Arial"/>
        <family val="2"/>
      </rPr>
      <t>Tellina tenuis</t>
    </r>
    <r>
      <rPr>
        <sz val="10"/>
        <rFont val="Arial"/>
        <family val="2"/>
      </rPr>
      <t xml:space="preserve"> da Costa. Thèse de 3</t>
    </r>
    <r>
      <rPr>
        <vertAlign val="superscript"/>
        <sz val="10"/>
        <rFont val="Arial"/>
        <family val="2"/>
      </rPr>
      <t>ème</t>
    </r>
    <r>
      <rPr>
        <sz val="10"/>
        <rFont val="Arial"/>
        <family val="2"/>
      </rPr>
      <t xml:space="preserve"> cycle, Marseille : 86 pp.</t>
    </r>
  </si>
  <si>
    <r>
      <t xml:space="preserve">(6) </t>
    </r>
    <r>
      <rPr>
        <b/>
        <sz val="10"/>
        <rFont val="Arial"/>
        <family val="2"/>
      </rPr>
      <t xml:space="preserve">Faure G. </t>
    </r>
    <r>
      <rPr>
        <sz val="10"/>
        <rFont val="Arial"/>
        <family val="2"/>
      </rPr>
      <t xml:space="preserve">(1969). Bionomie et écologie de la macrofaune des substrats meubles de la côte charentaise. </t>
    </r>
    <r>
      <rPr>
        <i/>
        <sz val="10"/>
        <rFont val="Arial"/>
        <family val="2"/>
      </rPr>
      <t>Tethys</t>
    </r>
    <r>
      <rPr>
        <sz val="10"/>
        <rFont val="Arial"/>
        <family val="2"/>
      </rPr>
      <t>, 1 : 751-778.</t>
    </r>
  </si>
  <si>
    <r>
      <t xml:space="preserve">(7) </t>
    </r>
    <r>
      <rPr>
        <b/>
        <sz val="10"/>
        <rFont val="Arial"/>
        <family val="2"/>
      </rPr>
      <t xml:space="preserve">Hily C. </t>
    </r>
    <r>
      <rPr>
        <sz val="10"/>
        <rFont val="Arial"/>
        <family val="2"/>
      </rPr>
      <t>(1976). Ecologie benthique des pertuis Charentais. Thèse de 3</t>
    </r>
    <r>
      <rPr>
        <vertAlign val="superscript"/>
        <sz val="10"/>
        <rFont val="Arial"/>
        <family val="2"/>
      </rPr>
      <t>ème</t>
    </r>
    <r>
      <rPr>
        <sz val="10"/>
        <rFont val="Arial"/>
        <family val="2"/>
      </rPr>
      <t xml:space="preserve"> Cycle, Université de Bretagne Occidentale : 236 pp.</t>
    </r>
  </si>
  <si>
    <r>
      <t xml:space="preserve">(9) </t>
    </r>
    <r>
      <rPr>
        <b/>
        <sz val="10"/>
        <rFont val="Arial"/>
        <family val="2"/>
      </rPr>
      <t>Guillaumont B.</t>
    </r>
    <r>
      <rPr>
        <sz val="10"/>
        <rFont val="Arial"/>
        <family val="2"/>
      </rPr>
      <t xml:space="preserve"> (1991). Utilisation de l'imagerie satellitaire pour les comparaisons spatiales et temporelles en zone intertidale. In : </t>
    </r>
    <r>
      <rPr>
        <i/>
        <sz val="10"/>
        <rFont val="Arial"/>
        <family val="2"/>
      </rPr>
      <t>Estuaries and coasts : spatial and temporal intercomparisons. ECSA 19 Symposium</t>
    </r>
    <r>
      <rPr>
        <sz val="10"/>
        <rFont val="Arial"/>
        <family val="2"/>
      </rPr>
      <t>. University of Caen : Olsen &amp; Olsen, Fredensborg. 63-68.</t>
    </r>
  </si>
  <si>
    <r>
      <t xml:space="preserve">(10) </t>
    </r>
    <r>
      <rPr>
        <b/>
        <sz val="10"/>
        <rFont val="Arial"/>
        <family val="2"/>
      </rPr>
      <t xml:space="preserve">Sauriau P.-G. </t>
    </r>
    <r>
      <rPr>
        <sz val="10"/>
        <rFont val="Arial"/>
        <family val="2"/>
      </rPr>
      <t xml:space="preserve">(1992). Les mollusques benthiques du bassin de Marennes-Oléron : estimation et cartographie des stocks non cultivés, compétition spatiale et trophique, dynamique de population de </t>
    </r>
    <r>
      <rPr>
        <i/>
        <sz val="10"/>
        <rFont val="Arial"/>
        <family val="2"/>
      </rPr>
      <t>Cerastoderma edule</t>
    </r>
    <r>
      <rPr>
        <sz val="10"/>
        <rFont val="Arial"/>
        <family val="2"/>
      </rPr>
      <t xml:space="preserve"> (L.). Thèse de Doctorat, Université de Bretagne Occidentale : 309 pp.</t>
    </r>
  </si>
  <si>
    <r>
      <t xml:space="preserve">(11) </t>
    </r>
    <r>
      <rPr>
        <b/>
        <sz val="10"/>
        <rFont val="Arial"/>
        <family val="2"/>
      </rPr>
      <t xml:space="preserve">Callens L. </t>
    </r>
    <r>
      <rPr>
        <sz val="10"/>
        <rFont val="Arial"/>
        <family val="2"/>
      </rPr>
      <t>(1994). Mise au point d'une procédure de cartographie des stocks annuellement exploitables en fucales. Exemples de deux sites : Pleubian-Bréhat (côtes d'Armor) et île d'Oléron-île de Ré (Charente-Maritime). Ecole Nationale Supérieure Agronomiques de Rennes : 150 pp.</t>
    </r>
  </si>
  <si>
    <r>
      <t xml:space="preserve">(12) </t>
    </r>
    <r>
      <rPr>
        <b/>
        <sz val="10"/>
        <rFont val="Arial"/>
        <family val="2"/>
      </rPr>
      <t xml:space="preserve">de Montaudouin X. &amp; Sauriau P.-G. </t>
    </r>
    <r>
      <rPr>
        <sz val="10"/>
        <rFont val="Arial"/>
        <family val="2"/>
      </rPr>
      <t xml:space="preserve">(1999). The proliferating Gastropoda </t>
    </r>
    <r>
      <rPr>
        <i/>
        <sz val="10"/>
        <rFont val="Arial"/>
        <family val="2"/>
      </rPr>
      <t xml:space="preserve">Crepidula fornicata </t>
    </r>
    <r>
      <rPr>
        <sz val="10"/>
        <rFont val="Arial"/>
        <family val="2"/>
      </rPr>
      <t xml:space="preserve">may stimulate macrozoobenthic diversity. </t>
    </r>
    <r>
      <rPr>
        <i/>
        <sz val="10"/>
        <rFont val="Arial"/>
        <family val="2"/>
      </rPr>
      <t>Journal of the Marine Biological Association of the United Kingdom</t>
    </r>
    <r>
      <rPr>
        <sz val="10"/>
        <rFont val="Arial"/>
        <family val="2"/>
      </rPr>
      <t>, 79 : 1069-1077.</t>
    </r>
  </si>
  <si>
    <t>% surface végétalisée ZN
Ars en Ré</t>
  </si>
  <si>
    <t>% recouvrement estimé 
Plage charge neuve ZN</t>
  </si>
  <si>
    <t>% recouvrement mesuré 
Plage charge neuve ZN</t>
  </si>
  <si>
    <t>% recouvrement mesuré 
Ars en Ré ZN</t>
  </si>
  <si>
    <t>oui  probable (nord de Ré à Saint Martin)</t>
  </si>
  <si>
    <r>
      <t>(25)</t>
    </r>
    <r>
      <rPr>
        <b/>
        <sz val="10"/>
        <rFont val="Arial"/>
        <family val="2"/>
      </rPr>
      <t xml:space="preserve"> Sauriau P.-G., Aubert F. ,  Pineau P., Plumejeaud-Perreau C. (2016)</t>
    </r>
    <r>
      <rPr>
        <sz val="10"/>
        <rFont val="Arial"/>
        <family val="2"/>
      </rPr>
      <t>. Contrôle de surveillance DCE 2015 de la masse d’eau côtière FRGC53 Pertuis Breton et de la masse d’eau de transition FRGT30 estuaire du Lay. Rapport final : suivis stationnels des herbiers de Zostera (Zosterella) noltei. CNRS - Ifremer - Agence de l'Eau Adour Garonne, La Rochelle,Contrat de prestations Ifremer 2015 5 5052 8224, 76 pp.</t>
    </r>
  </si>
  <si>
    <r>
      <t xml:space="preserve">(13) </t>
    </r>
    <r>
      <rPr>
        <b/>
        <sz val="10"/>
        <rFont val="Arial"/>
        <family val="2"/>
      </rPr>
      <t>Trut G., Auby I., Rigouin L., Oger-Jeanneret H., Ganthy F., Cognat M., Noel C., Marchetti S., Bauer E.</t>
    </r>
    <r>
      <rPr>
        <sz val="10"/>
        <rFont val="Arial"/>
        <family val="0"/>
      </rPr>
      <t xml:space="preserve"> (2018). Directive Cadre sur l’Eau : Cartographie des herbiers de Zostera marina du Bassin d'Arcachon. Rapport Ifremer RST/ODE/UL/LER/AR/18.008, 55 p. </t>
    </r>
  </si>
  <si>
    <r>
      <t xml:space="preserve">(13) </t>
    </r>
    <r>
      <rPr>
        <b/>
        <sz val="10"/>
        <rFont val="Arial"/>
        <family val="2"/>
      </rPr>
      <t xml:space="preserve">Sauriau P.-G. &amp; Kang C.-K. </t>
    </r>
    <r>
      <rPr>
        <sz val="10"/>
        <rFont val="Arial"/>
        <family val="2"/>
      </rPr>
      <t xml:space="preserve">(2000). Stable isotope evidence of benthic microalgae-based growth and secondary production in the suspension feeder </t>
    </r>
    <r>
      <rPr>
        <i/>
        <sz val="10"/>
        <rFont val="Arial"/>
        <family val="2"/>
      </rPr>
      <t>Cerastoderma edule</t>
    </r>
    <r>
      <rPr>
        <sz val="10"/>
        <rFont val="Arial"/>
        <family val="2"/>
      </rPr>
      <t xml:space="preserve"> (Mollusca, Bivalvia) in the Marennes-Oléron Bay. </t>
    </r>
    <r>
      <rPr>
        <i/>
        <sz val="10"/>
        <rFont val="Arial"/>
        <family val="2"/>
      </rPr>
      <t>Hydrobiologia</t>
    </r>
    <r>
      <rPr>
        <sz val="10"/>
        <rFont val="Arial"/>
        <family val="2"/>
      </rPr>
      <t>, 440 : 317-329.</t>
    </r>
  </si>
  <si>
    <t>0.80-1.00</t>
  </si>
  <si>
    <t>0.00-0.19</t>
  </si>
  <si>
    <t>0.20-0.39</t>
  </si>
  <si>
    <r>
      <t xml:space="preserve">(14) </t>
    </r>
    <r>
      <rPr>
        <b/>
        <sz val="10"/>
        <rFont val="Arial"/>
        <family val="2"/>
      </rPr>
      <t xml:space="preserve">Pigeot J. </t>
    </r>
    <r>
      <rPr>
        <sz val="10"/>
        <rFont val="Arial"/>
        <family val="2"/>
      </rPr>
      <t>(2001). Approche écosystémique de la contamination métallique du compartiment biologique benthique des littoraux charentais : exemple du bassin de Marennes-Oléron. Thèse de Doctorat, Université de la Rochelle : 307 + 18 annexes pp.</t>
    </r>
  </si>
  <si>
    <r>
      <t xml:space="preserve">(15) </t>
    </r>
    <r>
      <rPr>
        <b/>
        <sz val="10"/>
        <rFont val="Arial"/>
        <family val="2"/>
      </rPr>
      <t xml:space="preserve">Perroi P.-Y. </t>
    </r>
    <r>
      <rPr>
        <sz val="10"/>
        <rFont val="Arial"/>
        <family val="2"/>
      </rPr>
      <t xml:space="preserve">(2003). Les déterminants de l'évolution de la distribution des Bernaches cravants à ventre sombre </t>
    </r>
    <r>
      <rPr>
        <i/>
        <sz val="10"/>
        <rFont val="Arial"/>
        <family val="2"/>
      </rPr>
      <t>Branta berncla bernicla</t>
    </r>
    <r>
      <rPr>
        <sz val="10"/>
        <rFont val="Arial"/>
        <family val="2"/>
      </rPr>
      <t xml:space="preserve"> en hivernage sur l'Île d'Oléron (17). Mémoire de D.E.A., Université Claude Bernard : pp.</t>
    </r>
  </si>
  <si>
    <r>
      <t xml:space="preserve">(16) </t>
    </r>
    <r>
      <rPr>
        <b/>
        <sz val="10"/>
        <rFont val="Arial"/>
        <family val="2"/>
      </rPr>
      <t xml:space="preserve">Pigeot J., Miramand P., Guyot T., Sauriau P.-G., Fichet D., Le Moine O. &amp; Huet V. </t>
    </r>
    <r>
      <rPr>
        <sz val="10"/>
        <rFont val="Arial"/>
        <family val="2"/>
      </rPr>
      <t xml:space="preserve">(2006). Cadmium pathways in an exploited intertidal ecosystem with chronic Cd inputs (Marennes-Oléron, Atlantic coast, France). </t>
    </r>
    <r>
      <rPr>
        <i/>
        <sz val="10"/>
        <rFont val="Arial"/>
        <family val="2"/>
      </rPr>
      <t>Marine Ecology Progress Series</t>
    </r>
    <r>
      <rPr>
        <sz val="10"/>
        <rFont val="Arial"/>
        <family val="2"/>
      </rPr>
      <t>, 307 : 101-114.</t>
    </r>
  </si>
  <si>
    <r>
      <t xml:space="preserve">(17) </t>
    </r>
    <r>
      <rPr>
        <b/>
        <sz val="10"/>
        <rFont val="Arial"/>
        <family val="2"/>
      </rPr>
      <t xml:space="preserve">Dalloyau S. </t>
    </r>
    <r>
      <rPr>
        <sz val="10"/>
        <rFont val="Arial"/>
        <family val="2"/>
      </rPr>
      <t>(2008). Réponse fonctionnelle et stratégies d'hivernage chez un anséridé en lien avec la disponibilité de la ressource alimentaire. Cas de la Bernache cravant à ventre sombre (</t>
    </r>
    <r>
      <rPr>
        <i/>
        <sz val="10"/>
        <rFont val="Arial"/>
        <family val="2"/>
      </rPr>
      <t>Branta bernicla bernicla</t>
    </r>
    <r>
      <rPr>
        <sz val="10"/>
        <rFont val="Arial"/>
        <family val="2"/>
      </rPr>
      <t>) en hivernage sur le littoral atlantique (Île d'Oléron – Charente Maritime – 17). Ecole Pratique des Hautes Etudes : 118 + annexes pp.</t>
    </r>
  </si>
  <si>
    <r>
      <t xml:space="preserve">(19) </t>
    </r>
    <r>
      <rPr>
        <b/>
        <sz val="10"/>
        <rFont val="Arial"/>
        <family val="2"/>
      </rPr>
      <t xml:space="preserve">Sauriau P.-G. </t>
    </r>
    <r>
      <rPr>
        <sz val="10"/>
        <rFont val="Arial"/>
        <family val="2"/>
      </rPr>
      <t xml:space="preserve">(2008). Surveillance 2007 faune et flore benthique DCE vitalité herbier de </t>
    </r>
    <r>
      <rPr>
        <i/>
        <sz val="10"/>
        <rFont val="Arial"/>
        <family val="2"/>
      </rPr>
      <t xml:space="preserve">Zostera noltii </t>
    </r>
    <r>
      <rPr>
        <sz val="10"/>
        <rFont val="Arial"/>
        <family val="2"/>
      </rPr>
      <t>masse d’eau FRFC02 Pertuis charentais. CNRS - Ifremer - Agence de l'Eau Adour-Garonne, La Rochelle, Contrat de prestation Ifremer n° 2007 5 53526172 : 22 pp.</t>
    </r>
  </si>
  <si>
    <r>
      <t xml:space="preserve">(20) </t>
    </r>
    <r>
      <rPr>
        <b/>
        <sz val="10"/>
        <rFont val="Arial"/>
        <family val="2"/>
      </rPr>
      <t xml:space="preserve">Sauriau P.-G., Ehlinger S. &amp; Sauriau F. </t>
    </r>
    <r>
      <rPr>
        <sz val="10"/>
        <rFont val="Arial"/>
        <family val="2"/>
      </rPr>
      <t xml:space="preserve">(2008). Surveillance 2008 faune et flore benthique DCE vitalité herbier de </t>
    </r>
    <r>
      <rPr>
        <i/>
        <sz val="10"/>
        <rFont val="Arial"/>
        <family val="2"/>
      </rPr>
      <t xml:space="preserve">Zostera noltii </t>
    </r>
    <r>
      <rPr>
        <sz val="10"/>
        <rFont val="Arial"/>
        <family val="2"/>
      </rPr>
      <t>masse d’eau FRFC02 Pertuis charentais. CNRS - Ifremer - Agence de l'Eau Adour-Garonne, La Rochelle, Contrat de prestation Ifremer n° 2007 5 53526172 : 27 pp.</t>
    </r>
  </si>
  <si>
    <r>
      <t xml:space="preserve">(22) </t>
    </r>
    <r>
      <rPr>
        <b/>
        <sz val="10"/>
        <rFont val="Arial"/>
        <family val="2"/>
      </rPr>
      <t xml:space="preserve">Lafon V., Harin N. &amp; Sauriau P.-G. </t>
    </r>
    <r>
      <rPr>
        <sz val="10"/>
        <rFont val="Arial"/>
        <family val="2"/>
      </rPr>
      <t xml:space="preserve">(2009). Dynamique temporelle (1989-2006) des herbiers intertidaux à </t>
    </r>
    <r>
      <rPr>
        <i/>
        <sz val="10"/>
        <rFont val="Arial"/>
        <family val="2"/>
      </rPr>
      <t>Zostera noltii</t>
    </r>
    <r>
      <rPr>
        <sz val="10"/>
        <rFont val="Arial"/>
        <family val="2"/>
      </rPr>
      <t xml:space="preserve"> de la masse d'eau pertuis Charentais (FRFC02). G.E.O. Transfert, Université Bordeaux, Bordeaux, Rapport G.E.O. Transfert, EPOC : 34 pp.</t>
    </r>
  </si>
  <si>
    <r>
      <t xml:space="preserve">(23) </t>
    </r>
    <r>
      <rPr>
        <b/>
        <sz val="10"/>
        <rFont val="Arial"/>
        <family val="2"/>
      </rPr>
      <t xml:space="preserve">Lebreton B. </t>
    </r>
    <r>
      <rPr>
        <sz val="10"/>
        <rFont val="Arial"/>
        <family val="2"/>
      </rPr>
      <t xml:space="preserve">(2009). Analyse de la structure et du fonctionnement du réseau trophique d’un herbier par approche multi-traceurs : traçage isotopique naturel et profils acides gras. Cas de l’herbier intertidal de </t>
    </r>
    <r>
      <rPr>
        <i/>
        <sz val="10"/>
        <rFont val="Arial"/>
        <family val="2"/>
      </rPr>
      <t>Zostera noltii</t>
    </r>
    <r>
      <rPr>
        <sz val="10"/>
        <rFont val="Arial"/>
        <family val="2"/>
      </rPr>
      <t xml:space="preserve"> du bassin de Marennes-Oléron, France. Université de La Rochelle : 219 pp.</t>
    </r>
  </si>
  <si>
    <r>
      <t xml:space="preserve">(24) </t>
    </r>
    <r>
      <rPr>
        <b/>
        <sz val="10"/>
        <rFont val="Arial"/>
        <family val="2"/>
      </rPr>
      <t xml:space="preserve">Sauriau P.-G., Aubert F., Bréret M., Ehlinger S., Sauriau F. &amp; Sauriau M. </t>
    </r>
    <r>
      <rPr>
        <sz val="10"/>
        <rFont val="Arial"/>
        <family val="2"/>
      </rPr>
      <t xml:space="preserve">(2009). Surveillance 2009 flore masses d'eau côtière DCE FRFC01 Nord-Est Oléron : macroalgues FRFC02 Pertuis charentais : herbier de </t>
    </r>
    <r>
      <rPr>
        <i/>
        <sz val="10"/>
        <rFont val="Arial"/>
        <family val="2"/>
      </rPr>
      <t>Zostera noltii</t>
    </r>
    <r>
      <rPr>
        <sz val="10"/>
        <rFont val="Arial"/>
        <family val="2"/>
      </rPr>
      <t xml:space="preserve"> : Partie 2 : herbier de </t>
    </r>
    <r>
      <rPr>
        <i/>
        <sz val="10"/>
        <rFont val="Arial"/>
        <family val="2"/>
      </rPr>
      <t>Zostera noltii</t>
    </r>
    <r>
      <rPr>
        <sz val="10"/>
        <rFont val="Arial"/>
        <family val="2"/>
      </rPr>
      <t>. CNRS - Ifremer - Agence de l'Eau Loire Bretagne, La Rochelle, Contrat de prestation Ifremer n° 2009 5 51522036 : 35 pp.</t>
    </r>
  </si>
  <si>
    <r>
      <t xml:space="preserve">(8) </t>
    </r>
    <r>
      <rPr>
        <b/>
        <sz val="10"/>
        <rFont val="Arial"/>
        <family val="2"/>
      </rPr>
      <t xml:space="preserve">Lahondère C. </t>
    </r>
    <r>
      <rPr>
        <sz val="10"/>
        <rFont val="Arial"/>
        <family val="2"/>
      </rPr>
      <t xml:space="preserve">(1989). Compte rendu des sorties algologiques au Perré d'Antioche, île d'Oléron (Charente-Maritime) les 15 mai et 25 septembre 1988. </t>
    </r>
    <r>
      <rPr>
        <i/>
        <sz val="10"/>
        <rFont val="Arial"/>
        <family val="2"/>
      </rPr>
      <t>Bulletin de la Société Botanique du Centre-Ouest, Nouvelle Série</t>
    </r>
    <r>
      <rPr>
        <sz val="10"/>
        <rFont val="Arial"/>
        <family val="2"/>
      </rPr>
      <t>, 20 : 485-490.</t>
    </r>
  </si>
  <si>
    <t>(7) Données Ifremer LER MPL</t>
  </si>
  <si>
    <t>valeur 2013 supprimée en raison d'une date d'échantillonnage hors stratégie</t>
  </si>
  <si>
    <r>
      <t xml:space="preserve">(5) Maguer M. (com. pers.) Série Observatoire IUEM Maguer M. (com. pers.) Série Observatoire IUEM - cf </t>
    </r>
    <r>
      <rPr>
        <b/>
        <sz val="10"/>
        <rFont val="Arial"/>
        <family val="2"/>
      </rPr>
      <t>Grall J., Maguer M., Bouriat A., Huber M., Le Garrec V.</t>
    </r>
    <r>
      <rPr>
        <sz val="10"/>
        <rFont val="Arial"/>
        <family val="0"/>
      </rPr>
      <t xml:space="preserve"> (2017). Résultats suivi stationnel. Contrat UBO – Ifremer 2016. 2016 5 50528208. Rapport final 2016, 42 p. </t>
    </r>
  </si>
  <si>
    <r>
      <t xml:space="preserve">(18) </t>
    </r>
    <r>
      <rPr>
        <b/>
        <sz val="10"/>
        <rFont val="Arial"/>
        <family val="2"/>
      </rPr>
      <t xml:space="preserve">Godet L., Fournier J., van Katwijk M., Olivier F., Le Mao P. &amp; Retière C. </t>
    </r>
    <r>
      <rPr>
        <sz val="10"/>
        <rFont val="Arial"/>
        <family val="2"/>
      </rPr>
      <t xml:space="preserve">(2008). Before and after wasting disease in common eelgrass </t>
    </r>
    <r>
      <rPr>
        <i/>
        <sz val="10"/>
        <rFont val="Arial"/>
        <family val="2"/>
      </rPr>
      <t>Zostera marina</t>
    </r>
    <r>
      <rPr>
        <sz val="10"/>
        <rFont val="Arial"/>
        <family val="2"/>
      </rPr>
      <t xml:space="preserve"> along the French Atlantic coasts : a general overview and first accurate mapping. </t>
    </r>
    <r>
      <rPr>
        <i/>
        <sz val="10"/>
        <rFont val="Arial"/>
        <family val="2"/>
      </rPr>
      <t>Diseases of Aquatic Organisms</t>
    </r>
    <r>
      <rPr>
        <sz val="10"/>
        <rFont val="Arial"/>
        <family val="2"/>
      </rPr>
      <t>, 79 : 249-255.</t>
    </r>
  </si>
  <si>
    <r>
      <t xml:space="preserve">(21) </t>
    </r>
    <r>
      <rPr>
        <b/>
        <sz val="10"/>
        <rFont val="Arial"/>
        <family val="2"/>
      </rPr>
      <t xml:space="preserve">Fournier J. </t>
    </r>
    <r>
      <rPr>
        <sz val="10"/>
        <rFont val="Arial"/>
        <family val="2"/>
      </rPr>
      <t>(2009). Dépêche Ministérielle du 13 mars 1933 : état des herbiers français. Com. Pers., Dinard : pp. 62.</t>
    </r>
  </si>
  <si>
    <t>EQR ext Z. marina</t>
  </si>
  <si>
    <t>EQR ext Z. noltei</t>
  </si>
  <si>
    <t>EQR ext ZN</t>
  </si>
  <si>
    <t>EQR ext ZM</t>
  </si>
  <si>
    <t>NB : Le point a été déplacé en 2017</t>
  </si>
  <si>
    <r>
      <t xml:space="preserve">(6) </t>
    </r>
    <r>
      <rPr>
        <b/>
        <sz val="10"/>
        <rFont val="Arial"/>
        <family val="2"/>
      </rPr>
      <t>Auby I., Trut G., Dalloyau S.</t>
    </r>
    <r>
      <rPr>
        <sz val="10"/>
        <rFont val="Arial"/>
        <family val="0"/>
      </rPr>
      <t xml:space="preserve"> (2010). Suivi stationnel de l'herbier de zostères naines (Zostera noltii) de la Masse d'eau côtière FRFC09 – Lac d'Hossegor - - District Hydrographique Adour-Garonne - 2007-2008. Rapport Ifremer RST /LER/AR/10-001, 15 p</t>
    </r>
  </si>
  <si>
    <r>
      <t xml:space="preserve">(1) </t>
    </r>
    <r>
      <rPr>
        <b/>
        <sz val="10"/>
        <rFont val="Arial"/>
        <family val="2"/>
      </rPr>
      <t>Godet L., Fournier</t>
    </r>
    <r>
      <rPr>
        <b/>
        <vertAlign val="superscript"/>
        <sz val="10"/>
        <rFont val="Arial"/>
        <family val="2"/>
      </rPr>
      <t xml:space="preserve"> </t>
    </r>
    <r>
      <rPr>
        <b/>
        <sz val="10"/>
        <rFont val="Arial"/>
        <family val="2"/>
      </rPr>
      <t>J., van Katwijk</t>
    </r>
    <r>
      <rPr>
        <b/>
        <vertAlign val="superscript"/>
        <sz val="10"/>
        <rFont val="Arial"/>
        <family val="2"/>
      </rPr>
      <t xml:space="preserve"> </t>
    </r>
    <r>
      <rPr>
        <b/>
        <sz val="10"/>
        <rFont val="Arial"/>
        <family val="2"/>
      </rPr>
      <t>M.M., Olivier</t>
    </r>
    <r>
      <rPr>
        <b/>
        <vertAlign val="superscript"/>
        <sz val="10"/>
        <rFont val="Arial"/>
        <family val="2"/>
      </rPr>
      <t xml:space="preserve"> </t>
    </r>
    <r>
      <rPr>
        <b/>
        <sz val="10"/>
        <rFont val="Arial"/>
        <family val="2"/>
      </rPr>
      <t>F., Le Mao</t>
    </r>
    <r>
      <rPr>
        <b/>
        <vertAlign val="superscript"/>
        <sz val="10"/>
        <rFont val="Arial"/>
        <family val="2"/>
      </rPr>
      <t xml:space="preserve"> </t>
    </r>
    <r>
      <rPr>
        <b/>
        <sz val="10"/>
        <rFont val="Arial"/>
        <family val="2"/>
      </rPr>
      <t>P., Retière C.</t>
    </r>
    <r>
      <rPr>
        <sz val="10"/>
        <rFont val="Arial"/>
        <family val="2"/>
      </rPr>
      <t xml:space="preserve"> (2008). Before and after wasting disease in common eelgrass </t>
    </r>
    <r>
      <rPr>
        <i/>
        <sz val="10"/>
        <rFont val="Arial"/>
        <family val="2"/>
      </rPr>
      <t>Zostera marina</t>
    </r>
    <r>
      <rPr>
        <sz val="10"/>
        <rFont val="Arial"/>
        <family val="2"/>
      </rPr>
      <t xml:space="preserve"> along the French Atlantic coasts: a general overview and first accurate mapping. Diseases of Aquatic Organisms 79, (3), 249-255. </t>
    </r>
  </si>
  <si>
    <r>
      <t xml:space="preserve">(2) </t>
    </r>
    <r>
      <rPr>
        <b/>
        <sz val="10"/>
        <rFont val="Arial"/>
        <family val="2"/>
      </rPr>
      <t>Nebout T., Godet L., Fournier J.</t>
    </r>
    <r>
      <rPr>
        <sz val="10"/>
        <rFont val="Arial"/>
        <family val="2"/>
      </rPr>
      <t xml:space="preserve"> (2008). Inventaire cartographique des herbiers de phanérogames marines de la côte d’Emeraude et de Chausey ; état en 2002 (d’Erquy à Granville). Rapport CNRS, MNHN, CRESCO Dinard, 9 p. + cartes.</t>
    </r>
  </si>
  <si>
    <t>1,5 - 1,8</t>
  </si>
  <si>
    <r>
      <t>(3)</t>
    </r>
    <r>
      <rPr>
        <b/>
        <sz val="10"/>
        <rFont val="Arial"/>
        <family val="2"/>
      </rPr>
      <t xml:space="preserve"> Mahéo R.</t>
    </r>
    <r>
      <rPr>
        <sz val="10"/>
        <rFont val="Arial"/>
        <family val="2"/>
      </rPr>
      <t xml:space="preserve"> (1992). Site RAMSAR Golfe du Morbihan, délimitation des herbiers de Zostères. Rapport DIREN Bretagne / CREBS – Université de Rennes I. 4 pp.</t>
    </r>
  </si>
  <si>
    <t>(6) Données Ifremer LER/MPL</t>
  </si>
  <si>
    <r>
      <t xml:space="preserve">(1) </t>
    </r>
    <r>
      <rPr>
        <b/>
        <sz val="10"/>
        <rFont val="Arial"/>
        <family val="2"/>
      </rPr>
      <t>Dekindt K.</t>
    </r>
    <r>
      <rPr>
        <sz val="10"/>
        <rFont val="Arial"/>
        <family val="2"/>
      </rPr>
      <t xml:space="preserve"> (2003). Caractérisation de la biocénose littorale à </t>
    </r>
    <r>
      <rPr>
        <i/>
        <sz val="10"/>
        <rFont val="Arial"/>
        <family val="2"/>
      </rPr>
      <t>Zostera noltii</t>
    </r>
    <r>
      <rPr>
        <sz val="10"/>
        <rFont val="Arial"/>
        <family val="2"/>
      </rPr>
      <t xml:space="preserve"> : évolution spatio-temporelle, environnement sédimentaire, inventaire faunistique et floristique et mesures de gestion - Application à la plage des Haas, Saint Jacut de la Mer. Laboratoire de Géomorphologie et Environnement Littoral. EPHE. UMR 85586 CNRS PRODIG. Rapport de DESS "Ressources Naturelles et Environnement", 49 p.</t>
    </r>
  </si>
  <si>
    <r>
      <t xml:space="preserve">(2) </t>
    </r>
    <r>
      <rPr>
        <b/>
        <sz val="10"/>
        <rFont val="Arial"/>
        <family val="2"/>
      </rPr>
      <t>Corbeau C. et Rollet C.</t>
    </r>
    <r>
      <rPr>
        <sz val="10"/>
        <rFont val="Arial"/>
        <family val="2"/>
      </rPr>
      <t xml:space="preserve"> (2008) .Atlas des herbiers de zostères (</t>
    </r>
    <r>
      <rPr>
        <i/>
        <sz val="10"/>
        <rFont val="Arial"/>
        <family val="2"/>
      </rPr>
      <t>Zostera marina</t>
    </r>
    <r>
      <rPr>
        <sz val="10"/>
        <rFont val="Arial"/>
        <family val="2"/>
      </rPr>
      <t xml:space="preserve"> et </t>
    </r>
    <r>
      <rPr>
        <i/>
        <sz val="10"/>
        <rFont val="Arial"/>
        <family val="2"/>
      </rPr>
      <t>Zostera noltii</t>
    </r>
    <r>
      <rPr>
        <sz val="10"/>
        <rFont val="Arial"/>
        <family val="2"/>
      </rPr>
      <t>) de la région Bretagne. Inventaire 2007 des sites de localisation. RST/IFREMER/DYNECO/AG/08-08/1/REBENT (V1) Edition 09/2008, 64 p.</t>
    </r>
  </si>
  <si>
    <r>
      <t>Evaluation réalisée à l’aide de données multisources : utilisation des ortholittorales (septembre et octobre 2002). Photointerprétation. Validation de 2003 à 2007(</t>
    </r>
    <r>
      <rPr>
        <sz val="10"/>
        <rFont val="Arial"/>
        <family val="2"/>
      </rPr>
      <t>2003 : validation terrain. 2005 : validation terrain avec ou sans relevé GPS. 2007 : extrapolation).</t>
    </r>
  </si>
  <si>
    <r>
      <t xml:space="preserve">(3) </t>
    </r>
    <r>
      <rPr>
        <b/>
        <sz val="10"/>
        <rFont val="Arial"/>
        <family val="2"/>
      </rPr>
      <t>Gerla D.</t>
    </r>
    <r>
      <rPr>
        <sz val="10"/>
        <rFont val="Arial"/>
        <family val="2"/>
      </rPr>
      <t xml:space="preserve"> (2006). Inventaire des herbiers de zostères. Baie de Saint-Malo/Rance ; haut estuaire du Trieux. Rapport Ifremer RST.DOP-LER/SM/06.004, 41 p.</t>
    </r>
  </si>
  <si>
    <t>3,4</t>
  </si>
  <si>
    <r>
      <t xml:space="preserve">(4) </t>
    </r>
    <r>
      <rPr>
        <b/>
        <sz val="10"/>
        <rFont val="Arial"/>
        <family val="2"/>
      </rPr>
      <t>Pellouin – Grouhel A.(coord.), Auby I., Belin C., Desroy N., Durand G., Guérin L., Jeanneret H., Le Mao P.</t>
    </r>
    <r>
      <rPr>
        <sz val="10"/>
        <rFont val="Arial"/>
        <family val="2"/>
      </rPr>
      <t xml:space="preserve"> (2008).- Conditions de référence biologiques pour la directive cadre européenne sur l’eau (2000/60/CE). Acquisition de données sur le réseau de référence en vue de la définition du bon état écologique. Façades Atlantique - Manche – Mer du Nord. - Ifremer, R.INT.DYNECO/VIGIES/08-18, 96 p.</t>
    </r>
  </si>
  <si>
    <t>1170-1310</t>
  </si>
  <si>
    <t>1130-1260</t>
  </si>
  <si>
    <t>1300-1390</t>
  </si>
  <si>
    <t>1100-1300</t>
  </si>
  <si>
    <r>
      <t xml:space="preserve">(1) </t>
    </r>
    <r>
      <rPr>
        <b/>
        <sz val="10"/>
        <rFont val="Arial"/>
        <family val="2"/>
      </rPr>
      <t>Mahéo R.et Denis P</t>
    </r>
    <r>
      <rPr>
        <sz val="10"/>
        <rFont val="Arial"/>
        <family val="2"/>
      </rPr>
      <t xml:space="preserve">. (1987).Les bernaches hivernant dans le golfe du Morbihan (sud Bretagne) et leur impact sur les herbiers de zostères : premiers résultats. </t>
    </r>
    <r>
      <rPr>
        <i/>
        <sz val="10"/>
        <rFont val="Arial"/>
        <family val="2"/>
      </rPr>
      <t>Rev. Ecol. (Terre Vie),</t>
    </r>
    <r>
      <rPr>
        <sz val="10"/>
        <rFont val="Arial"/>
        <family val="2"/>
      </rPr>
      <t xml:space="preserve"> Suppl. 4, pp 35-45.</t>
    </r>
  </si>
  <si>
    <r>
      <t xml:space="preserve">(2) </t>
    </r>
    <r>
      <rPr>
        <b/>
        <sz val="10"/>
        <rFont val="Arial"/>
        <family val="2"/>
      </rPr>
      <t>Denis P. et Mahéo R.</t>
    </r>
    <r>
      <rPr>
        <sz val="10"/>
        <rFont val="Arial"/>
        <family val="2"/>
      </rPr>
      <t xml:space="preserve"> (1982). Etude de la réactivité des herbiers de zostères du Golfe du Morbihan aux concentrations du milieu en constituants chimiques exogènes (Nitrates et phosphates). Rapport Ministère de l’organisme et du logement, 58 p.</t>
    </r>
  </si>
  <si>
    <r>
      <t xml:space="preserve">(4) </t>
    </r>
    <r>
      <rPr>
        <b/>
        <sz val="10"/>
        <rFont val="Arial"/>
        <family val="2"/>
      </rPr>
      <t>Bernard N. &amp; Chauvaud S.</t>
    </r>
    <r>
      <rPr>
        <sz val="10"/>
        <rFont val="Arial"/>
        <family val="2"/>
      </rPr>
      <t xml:space="preserve"> (2002). Cartographie des habitats d’intérêt européen et des milieux naturels et semi-naturels du Golfe du Morbihan et de la Rivière de Pénerf. Rapport DIREN Bretagne, 74pp.</t>
    </r>
  </si>
  <si>
    <t>3000-4000</t>
  </si>
  <si>
    <t>80-110</t>
  </si>
  <si>
    <t>1420-1540</t>
  </si>
  <si>
    <t>530-580</t>
  </si>
  <si>
    <t>450-550</t>
  </si>
  <si>
    <t>très peu</t>
  </si>
  <si>
    <r>
      <t>(1)</t>
    </r>
    <r>
      <rPr>
        <sz val="7"/>
        <rFont val="Times New Roman"/>
        <family val="1"/>
      </rPr>
      <t xml:space="preserve">   </t>
    </r>
    <r>
      <rPr>
        <b/>
        <sz val="10"/>
        <rFont val="Arial"/>
        <family val="2"/>
      </rPr>
      <t>Gruet Y.</t>
    </r>
    <r>
      <rPr>
        <sz val="10"/>
        <rFont val="Arial"/>
        <family val="2"/>
      </rPr>
      <t xml:space="preserve"> (1976). Répartition des herbiers de </t>
    </r>
    <r>
      <rPr>
        <i/>
        <sz val="10"/>
        <rFont val="Arial"/>
        <family val="2"/>
      </rPr>
      <t>Zostera</t>
    </r>
    <r>
      <rPr>
        <sz val="10"/>
        <rFont val="Arial"/>
        <family val="2"/>
      </rPr>
      <t xml:space="preserve"> (Monocotylédones marines) sur l’estran des côtes de Loire-Atlantique et du nord de la Vendée, Bull. Soc. Sci. Nat. Ouest Fr. </t>
    </r>
    <r>
      <rPr>
        <b/>
        <sz val="10"/>
        <rFont val="Arial"/>
        <family val="2"/>
      </rPr>
      <t>74</t>
    </r>
    <r>
      <rPr>
        <sz val="10"/>
        <rFont val="Arial"/>
        <family val="2"/>
      </rPr>
      <t xml:space="preserve"> (1976), pp. 86–90.</t>
    </r>
  </si>
  <si>
    <r>
      <t xml:space="preserve">(4) </t>
    </r>
    <r>
      <rPr>
        <b/>
        <sz val="10"/>
        <rFont val="Arial"/>
        <family val="2"/>
      </rPr>
      <t>Harin N., Barillé A-L, Truhaud N., Oriot M.</t>
    </r>
    <r>
      <rPr>
        <sz val="10"/>
        <rFont val="Arial"/>
        <family val="0"/>
      </rPr>
      <t>, 2016 - Caractérisation des herbiers de zostères et de leur évolution sur les secteurs : Côte de granit rose – Sept-Iles, Archipel des Glénan et Roches de Penmarc’h. Rapport Bio-Littoral pour AAMP marché 2015-37, 84p.</t>
    </r>
  </si>
  <si>
    <r>
      <t>(2)</t>
    </r>
    <r>
      <rPr>
        <sz val="7"/>
        <rFont val="Times New Roman"/>
        <family val="1"/>
      </rPr>
      <t xml:space="preserve">   </t>
    </r>
    <r>
      <rPr>
        <b/>
        <sz val="10"/>
        <rFont val="Arial"/>
        <family val="2"/>
      </rPr>
      <t>Barillé L., Robin M., Harin N., Bargain A., Launeau P</t>
    </r>
    <r>
      <rPr>
        <sz val="10"/>
        <rFont val="Arial"/>
        <family val="2"/>
      </rPr>
      <t>. (2010). Increase in seagrass distribution at Bourgneuf bay (France) detected by spatial remote sensing, Aquatic Botany 92, 185–194.</t>
    </r>
  </si>
  <si>
    <r>
      <t>(3)</t>
    </r>
    <r>
      <rPr>
        <sz val="7"/>
        <rFont val="Times New Roman"/>
        <family val="1"/>
      </rPr>
      <t xml:space="preserve">   </t>
    </r>
    <r>
      <rPr>
        <b/>
        <sz val="10"/>
        <rFont val="Arial"/>
        <family val="2"/>
      </rPr>
      <t>Oger-Jeanneret, H.(coord.), Barillé, A.-L., Harin, N., Sauriau, P.-G., Truhaud, N</t>
    </r>
    <r>
      <rPr>
        <sz val="10"/>
        <rFont val="Arial"/>
        <family val="2"/>
      </rPr>
      <t>. (2007). Mise en place de la DCE dans les masses d’eau côtières des Pays de la Loire. Prospection de la flore et de la faune benthiques et proposition d'un réseau de surveillance. Rapport Ifremer/AELB, convention 0320060592, 63 p + annexes.</t>
    </r>
  </si>
  <si>
    <t xml:space="preserve">Oui </t>
  </si>
  <si>
    <t>Oui, repousse depuis 1967</t>
  </si>
  <si>
    <t>Oui à Rivedoux uniquement</t>
  </si>
  <si>
    <t>Oui Synthèse de cartes (de Beauchamp, 1923, Atlas de France)</t>
  </si>
  <si>
    <r>
      <t xml:space="preserve">Non Notée FRGC52 Ile de Ré (large) au Martray avec </t>
    </r>
    <r>
      <rPr>
        <i/>
        <sz val="10"/>
        <rFont val="Arial"/>
        <family val="2"/>
      </rPr>
      <t>Z. marina</t>
    </r>
  </si>
  <si>
    <r>
      <t xml:space="preserve">Oui - Oui sur FRGC52 en mélange avec </t>
    </r>
    <r>
      <rPr>
        <i/>
        <sz val="10"/>
        <rFont val="Arial"/>
        <family val="2"/>
      </rPr>
      <t>Z. noltii</t>
    </r>
  </si>
  <si>
    <t>523.3 - 630.6</t>
  </si>
  <si>
    <t>Oui - Synthèse de cartes (de Beauchamp, 1923, Atlas de France)</t>
  </si>
  <si>
    <t>Non à Rivedoux- Oui aux Portes en Ré</t>
  </si>
  <si>
    <r>
      <t xml:space="preserve">(5) </t>
    </r>
    <r>
      <rPr>
        <b/>
        <sz val="10"/>
        <rFont val="Arial"/>
        <family val="2"/>
      </rPr>
      <t>Grall J., Maguer M., Bouriat A., Huber M., Le Garrec V.</t>
    </r>
    <r>
      <rPr>
        <sz val="10"/>
        <rFont val="Arial"/>
        <family val="0"/>
      </rPr>
      <t xml:space="preserve"> (2018). Contrat UBO – Ifremer 2017. 17/1212954/S. Rapport final - Année 2017, 45 p. </t>
    </r>
  </si>
  <si>
    <r>
      <t xml:space="preserve">(3) </t>
    </r>
    <r>
      <rPr>
        <b/>
        <sz val="10"/>
        <rFont val="Arial"/>
        <family val="2"/>
      </rPr>
      <t xml:space="preserve">Grall J., Maguer M., Bouriat A., Huber M., Le Garrec V. (2017). </t>
    </r>
    <r>
      <rPr>
        <sz val="10"/>
        <rFont val="Arial"/>
        <family val="2"/>
      </rPr>
      <t xml:space="preserve">Résultats suivi stationnel. Contrat UBO – Ifremer 2016. 2016 5 50528208. Rapport final 2016, 42 p. </t>
    </r>
  </si>
  <si>
    <r>
      <t xml:space="preserve">(3) </t>
    </r>
    <r>
      <rPr>
        <b/>
        <sz val="10"/>
        <rFont val="Arial"/>
        <family val="2"/>
      </rPr>
      <t xml:space="preserve">Grall J., Maguer M., Bouriat A., Huber M., Le Garrec V. </t>
    </r>
    <r>
      <rPr>
        <sz val="10"/>
        <rFont val="Arial"/>
        <family val="0"/>
      </rPr>
      <t xml:space="preserve">(2017). Résultats suivi stationnel. Contrat UBO – Ifremer 2016. 2016 5 50528208. Rapport final 2016, 42 p. </t>
    </r>
  </si>
  <si>
    <r>
      <t xml:space="preserve">(4) </t>
    </r>
    <r>
      <rPr>
        <b/>
        <sz val="10"/>
        <rFont val="Arial"/>
        <family val="2"/>
      </rPr>
      <t>Grall J., Maguer M., Bouriat A., Huber M., Le Garrec V.</t>
    </r>
    <r>
      <rPr>
        <sz val="10"/>
        <rFont val="Arial"/>
        <family val="0"/>
      </rPr>
      <t xml:space="preserve"> (2018). Contrat UBO – Ifremer 2017. 17/1212954/S. Rapport final - Année 2017, 45 p. </t>
    </r>
  </si>
  <si>
    <r>
      <t xml:space="preserve">(4) </t>
    </r>
    <r>
      <rPr>
        <b/>
        <sz val="10"/>
        <rFont val="Arial"/>
        <family val="2"/>
      </rPr>
      <t xml:space="preserve">Grall J., Maguer M., Bouriat A., Huber M., Le Garrec V. </t>
    </r>
    <r>
      <rPr>
        <sz val="10"/>
        <rFont val="Arial"/>
        <family val="0"/>
      </rPr>
      <t xml:space="preserve">(2018). Contrat UBO – Ifremer 2017. 17/1212954/S. Rapport final - Année 2017, 45 p. </t>
    </r>
  </si>
  <si>
    <r>
      <t xml:space="preserve">(1) </t>
    </r>
    <r>
      <rPr>
        <b/>
        <sz val="10"/>
        <rFont val="Arial"/>
        <family val="2"/>
      </rPr>
      <t xml:space="preserve">Alloncle N. </t>
    </r>
    <r>
      <rPr>
        <sz val="10"/>
        <rFont val="Arial"/>
        <family val="0"/>
      </rPr>
      <t xml:space="preserve">(2005). Evolution récente des herbiers de </t>
    </r>
    <r>
      <rPr>
        <i/>
        <sz val="10"/>
        <rFont val="Arial"/>
        <family val="2"/>
      </rPr>
      <t xml:space="preserve">Zostera marina </t>
    </r>
    <r>
      <rPr>
        <sz val="10"/>
        <rFont val="Arial"/>
        <family val="0"/>
      </rPr>
      <t>en Bretagne, Approche Géomatique. Université de Perpignan, Master "Environnement et Développement durable, Biodiversité et Gestion des Ressources vivantes", LEMAR, CNRS/UBO UMR 6539. 39p. + annexe.</t>
    </r>
  </si>
  <si>
    <r>
      <t xml:space="preserve">(31) </t>
    </r>
    <r>
      <rPr>
        <b/>
        <sz val="10"/>
        <rFont val="Arial"/>
        <family val="2"/>
      </rPr>
      <t xml:space="preserve">Aubert F., Guenneteau S., Sauriau P.-G. </t>
    </r>
    <r>
      <rPr>
        <sz val="10"/>
        <rFont val="Arial"/>
        <family val="2"/>
      </rPr>
      <t>(2018). Contrôle de surveillance 2017 DCE de la masse d'eau côtière "Pertuis Charentais - FRFC02" pour les suivis stationnels des herbiers de Zostera (Zosterella) noltei : rapport final. Rapport CNRS Cohabys- Ifremer - Agence de l'Eau Adour Garonne , La Rochelle, 57 pp.</t>
    </r>
  </si>
  <si>
    <r>
      <t>(27)</t>
    </r>
    <r>
      <rPr>
        <b/>
        <sz val="10"/>
        <rFont val="Arial"/>
        <family val="2"/>
      </rPr>
      <t xml:space="preserve"> Aubert F. ,  Sauriau P.-G., Pineau P.</t>
    </r>
    <r>
      <rPr>
        <sz val="10"/>
        <rFont val="Arial"/>
        <family val="0"/>
      </rPr>
      <t xml:space="preserve"> (2018). Contrôle de surveillance 2017 DCE de la masse d’eau côtière "Pertuis Breton - FRGC53" et de la masse d’eau de transition  "Estuaire du Lay - FRGT30" pour les suivis stationnels des herbiers de Zostera (Zosterella) noltei : rapport final. Cohabys - CNRS - Ifremer - Agence de l'Eau Adour Garonne, La Rochelle, 68 pp.</t>
    </r>
  </si>
  <si>
    <r>
      <t xml:space="preserve">(8) </t>
    </r>
    <r>
      <rPr>
        <b/>
        <sz val="10"/>
        <rFont val="Arial"/>
        <family val="2"/>
      </rPr>
      <t>Grall J., Maguer M., Bouriat A., Huber M., Le Garrec V</t>
    </r>
    <r>
      <rPr>
        <sz val="10"/>
        <rFont val="Arial"/>
        <family val="0"/>
      </rPr>
      <t xml:space="preserve">. (2018). Contrat UBO – Ifremer 2017. 17/1212954/S. Rapport final - Année 2017, 45 p. </t>
    </r>
  </si>
  <si>
    <r>
      <t xml:space="preserve">(6) </t>
    </r>
    <r>
      <rPr>
        <b/>
        <sz val="10"/>
        <rFont val="Arial"/>
        <family val="2"/>
      </rPr>
      <t>Maguer M</t>
    </r>
    <r>
      <rPr>
        <sz val="10"/>
        <rFont val="Arial"/>
        <family val="2"/>
      </rPr>
      <t xml:space="preserve">. (com. pers.) Série Observatoire IUEM - cf </t>
    </r>
    <r>
      <rPr>
        <b/>
        <sz val="10"/>
        <rFont val="Arial"/>
        <family val="2"/>
      </rPr>
      <t>Grall J., Maguer M., Bouriat A., Huber M., Le Garrec V.</t>
    </r>
    <r>
      <rPr>
        <sz val="10"/>
        <rFont val="Arial"/>
        <family val="2"/>
      </rPr>
      <t xml:space="preserve"> (2017). Résultats suivi stationnel. Contrat UBO – Ifremer 2016. 2016 5 50528208. Rapport final 2016, 42 p. </t>
    </r>
  </si>
  <si>
    <t>Oui uniquement dans marais de Loix- Oui dans FRGC52 Ile de Ré (large) uniquement au Martray</t>
  </si>
  <si>
    <t>Non- Oui dans FRGC52 Ile de Ré (large) au Martray</t>
  </si>
  <si>
    <t>Disparition totale</t>
  </si>
  <si>
    <t>Non - Noté dans FRGC52 : 3 populations relictes côtes Ouest et Sud de l’île de Ré, Le Gall, P., com. pers.</t>
  </si>
  <si>
    <r>
      <t xml:space="preserve">(1) </t>
    </r>
    <r>
      <rPr>
        <b/>
        <sz val="10"/>
        <rFont val="Arial"/>
        <family val="2"/>
      </rPr>
      <t xml:space="preserve">de Beauchamp P. </t>
    </r>
    <r>
      <rPr>
        <sz val="10"/>
        <rFont val="Arial"/>
        <family val="2"/>
      </rPr>
      <t xml:space="preserve">(1920). Recherches biogéographiques sur la zone des marées à l'île de Ré. </t>
    </r>
    <r>
      <rPr>
        <i/>
        <sz val="10"/>
        <rFont val="Arial"/>
        <family val="2"/>
      </rPr>
      <t>Comptes Rendus Hebdomadaires des Séances de l'Académie des Sciences de Paris</t>
    </r>
    <r>
      <rPr>
        <sz val="10"/>
        <rFont val="Arial"/>
        <family val="2"/>
      </rPr>
      <t>, 171 : 1233-1236.</t>
    </r>
  </si>
  <si>
    <t>.</t>
  </si>
  <si>
    <r>
      <t xml:space="preserve">(2) </t>
    </r>
    <r>
      <rPr>
        <b/>
        <sz val="10"/>
        <rFont val="Arial"/>
        <family val="2"/>
      </rPr>
      <t xml:space="preserve">de Beauchamp P. </t>
    </r>
    <r>
      <rPr>
        <sz val="10"/>
        <rFont val="Arial"/>
        <family val="2"/>
      </rPr>
      <t xml:space="preserve">(1923). Etudes de bionomie intercotidale. Les îles de Ré et d'Yeu. </t>
    </r>
    <r>
      <rPr>
        <i/>
        <sz val="10"/>
        <rFont val="Arial"/>
        <family val="2"/>
      </rPr>
      <t>Archives de Zoologie Expérimentale et Générale</t>
    </r>
    <r>
      <rPr>
        <sz val="10"/>
        <rFont val="Arial"/>
        <family val="2"/>
      </rPr>
      <t>, 61 : 455-520.</t>
    </r>
  </si>
  <si>
    <r>
      <t xml:space="preserve">(3) </t>
    </r>
    <r>
      <rPr>
        <b/>
        <sz val="10"/>
        <rFont val="Arial"/>
        <family val="2"/>
      </rPr>
      <t xml:space="preserve">Papy L. </t>
    </r>
    <r>
      <rPr>
        <sz val="10"/>
        <rFont val="Arial"/>
        <family val="2"/>
      </rPr>
      <t>(1941). La côte atlantique de la Loire à la Gironde. Tome II : l'homme et la mer. Etude de géographie humaine. Publications de l'Université de Bordeaux Vol. 4. Bordeaux, Editions Delmas : 528 pp.</t>
    </r>
  </si>
  <si>
    <r>
      <t xml:space="preserve">(4) </t>
    </r>
    <r>
      <rPr>
        <b/>
        <sz val="10"/>
        <rFont val="Arial"/>
        <family val="2"/>
      </rPr>
      <t xml:space="preserve">Lancelot A. </t>
    </r>
    <r>
      <rPr>
        <sz val="10"/>
        <rFont val="Arial"/>
        <family val="2"/>
      </rPr>
      <t>(1945). Recherches biologiques et océanographiques sur les végétaux marins des côtes françaises entre la Loire et la Gironde Thèse de Doctorat, Université de Provence : 210 pp.</t>
    </r>
  </si>
  <si>
    <t>oui  (nord de Ré à Saint Martin)</t>
  </si>
  <si>
    <r>
      <t xml:space="preserve">(5) </t>
    </r>
    <r>
      <rPr>
        <b/>
        <sz val="10"/>
        <rFont val="Arial"/>
        <family val="2"/>
      </rPr>
      <t xml:space="preserve">Callame B. </t>
    </r>
    <r>
      <rPr>
        <sz val="10"/>
        <rFont val="Arial"/>
        <family val="2"/>
      </rPr>
      <t>(1958). Contribution à l'étude du milieu meuble intercotidal (Côtes Charentaises). Thèse de 3ème Cycle, Université de Paris : 118 pp.</t>
    </r>
  </si>
  <si>
    <r>
      <t xml:space="preserve">(6) </t>
    </r>
    <r>
      <rPr>
        <b/>
        <sz val="10"/>
        <rFont val="Arial"/>
        <family val="2"/>
      </rPr>
      <t>Callame, B.,</t>
    </r>
    <r>
      <rPr>
        <sz val="10"/>
        <rFont val="Arial"/>
        <family val="2"/>
      </rPr>
      <t xml:space="preserve"> (1961). Contribution à l'étude du milieu meuble intercotidal (Côtes Charentaises). </t>
    </r>
    <r>
      <rPr>
        <i/>
        <sz val="10"/>
        <rFont val="Arial"/>
        <family val="2"/>
      </rPr>
      <t>Travaux du Centre de Recherches et d'Etudes Océanographiques</t>
    </r>
    <r>
      <rPr>
        <sz val="10"/>
        <rFont val="Arial"/>
        <family val="2"/>
      </rPr>
      <t>, 6 : 1-118.</t>
    </r>
  </si>
  <si>
    <r>
      <t xml:space="preserve">(7) </t>
    </r>
    <r>
      <rPr>
        <b/>
        <sz val="10"/>
        <rFont val="Arial"/>
        <family val="2"/>
      </rPr>
      <t xml:space="preserve">Lancelot A. </t>
    </r>
    <r>
      <rPr>
        <sz val="10"/>
        <rFont val="Arial"/>
        <family val="2"/>
      </rPr>
      <t xml:space="preserve">(1961). Recherches biologiques et océanographiques sur les végétaux marins des côtes françaises entre la Loire et la Gironde </t>
    </r>
    <r>
      <rPr>
        <i/>
        <sz val="10"/>
        <rFont val="Arial"/>
        <family val="2"/>
      </rPr>
      <t>Revue Algologique</t>
    </r>
    <r>
      <rPr>
        <sz val="10"/>
        <rFont val="Arial"/>
        <family val="2"/>
      </rPr>
      <t>, Hors-Série 2 : 1-210.</t>
    </r>
  </si>
  <si>
    <t>2004-2007</t>
  </si>
  <si>
    <t>19,20</t>
  </si>
  <si>
    <t>Gouville : 114.32 / Bréhal: 18.03</t>
  </si>
  <si>
    <t>Surface végétalisée</t>
  </si>
  <si>
    <r>
      <t xml:space="preserve">(6) </t>
    </r>
    <r>
      <rPr>
        <b/>
        <sz val="10"/>
        <rFont val="Arial"/>
        <family val="2"/>
      </rPr>
      <t>Janson A.-L., Fournier J.</t>
    </r>
    <r>
      <rPr>
        <sz val="10"/>
        <rFont val="Arial"/>
        <family val="2"/>
      </rPr>
      <t xml:space="preserve"> (2012). Etude des peuplements d’invertébrés benthiques et suivi stationnel des herbiers à </t>
    </r>
    <r>
      <rPr>
        <i/>
        <sz val="10"/>
        <rFont val="Arial"/>
        <family val="2"/>
      </rPr>
      <t xml:space="preserve">Zostera marina </t>
    </r>
    <r>
      <rPr>
        <sz val="10"/>
        <rFont val="Arial"/>
        <family val="2"/>
      </rPr>
      <t>du secteur Ouest-Cotentin, dans le cadre du contrôle de surveillance Rebent-DCE-Manche. Rapport final des suivis de 2012, CNRS, 14 p. + annexes</t>
    </r>
  </si>
  <si>
    <r>
      <t>(7)</t>
    </r>
    <r>
      <rPr>
        <b/>
        <sz val="10"/>
        <rFont val="Arial"/>
        <family val="2"/>
      </rPr>
      <t xml:space="preserve"> Latry L., Fournier J.</t>
    </r>
    <r>
      <rPr>
        <sz val="10"/>
        <rFont val="Arial"/>
        <family val="2"/>
      </rPr>
      <t xml:space="preserve"> (2014). Etude des peuplements d'invertébrés benthiques de substrat meubles et des herbiers à </t>
    </r>
    <r>
      <rPr>
        <i/>
        <sz val="10"/>
        <rFont val="Arial"/>
        <family val="2"/>
      </rPr>
      <t>Zostera marina</t>
    </r>
    <r>
      <rPr>
        <sz val="10"/>
        <rFont val="Arial"/>
        <family val="2"/>
      </rPr>
      <t xml:space="preserve"> du secteur ouest-Cotentin dans le cadre du contrôle de surveillance de la directive Cadre sur l'Eau (2000/60/CE). Rapport final des suivis de 2013, MNHN-CNRS, 20 p. + annexes</t>
    </r>
  </si>
  <si>
    <r>
      <t xml:space="preserve">(8) </t>
    </r>
    <r>
      <rPr>
        <b/>
        <sz val="10"/>
        <rFont val="Arial"/>
        <family val="2"/>
      </rPr>
      <t>Latry L., de Castro Panizza A., Fournier J. (</t>
    </r>
    <r>
      <rPr>
        <sz val="10"/>
        <rFont val="Arial"/>
        <family val="2"/>
      </rPr>
      <t xml:space="preserve">2015). Etude des peuplements d'invertébrés benthiques de substrat meubles et des herbiers à Zostera marina du secteur ouest-Cotentin dans le cadre du contrôle de surveillance de la directive Cadre sur l'Eau (2000/60/CE). Rapport final des suivis de 2014, MNHN-CNRS, 37 p. + annexes </t>
    </r>
  </si>
  <si>
    <r>
      <t xml:space="preserve">(9) </t>
    </r>
    <r>
      <rPr>
        <b/>
        <sz val="10"/>
        <rFont val="Arial"/>
        <family val="2"/>
      </rPr>
      <t>Aubin S., Garcia A.</t>
    </r>
    <r>
      <rPr>
        <sz val="10"/>
        <rFont val="Arial"/>
        <family val="2"/>
      </rPr>
      <t xml:space="preserve"> (2017).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2015, MNHN-Ifremer-Agence de l'Eau Seine-Normandie, 22p.</t>
    </r>
  </si>
  <si>
    <r>
      <t xml:space="preserve">(10) </t>
    </r>
    <r>
      <rPr>
        <b/>
        <sz val="10"/>
        <rFont val="Arial"/>
        <family val="2"/>
      </rPr>
      <t>Aubin S., Latry L.</t>
    </r>
    <r>
      <rPr>
        <sz val="10"/>
        <rFont val="Arial"/>
        <family val="2"/>
      </rPr>
      <t xml:space="preserve"> (2017).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2016. MNHN-Ifremer-Agence de l'Eau Seine-Normandie, 19 p. + annexes</t>
    </r>
  </si>
  <si>
    <r>
      <t xml:space="preserve">(11) </t>
    </r>
    <r>
      <rPr>
        <b/>
        <sz val="10"/>
        <rFont val="Arial"/>
        <family val="2"/>
      </rPr>
      <t>Aubin S., Latry L.</t>
    </r>
    <r>
      <rPr>
        <sz val="10"/>
        <rFont val="Arial"/>
        <family val="2"/>
      </rPr>
      <t xml:space="preserve"> (2018).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2017. Rapport MNHN, 24 p. </t>
    </r>
  </si>
  <si>
    <r>
      <t xml:space="preserve">(5) </t>
    </r>
    <r>
      <rPr>
        <b/>
        <sz val="10"/>
        <rFont val="Arial"/>
        <family val="2"/>
      </rPr>
      <t>Nebout T., Desroy N., Le Mao P. (</t>
    </r>
    <r>
      <rPr>
        <sz val="10"/>
        <rFont val="Arial"/>
        <family val="2"/>
      </rPr>
      <t>2011). Contrôle de surveillance benthique de la Directive Cadre sur l'Eau (2000/60/CE) : année 2010 - District Seine-Normandie. Rapport Ifremer RST.LER/FBN-11-008-DN, 91 p.+annexes</t>
    </r>
  </si>
  <si>
    <r>
      <t xml:space="preserve">(3) </t>
    </r>
    <r>
      <rPr>
        <b/>
        <sz val="10"/>
        <rFont val="Arial"/>
        <family val="2"/>
      </rPr>
      <t>Desroy N., Guérin L. et Le Mao P</t>
    </r>
    <r>
      <rPr>
        <sz val="10"/>
        <rFont val="Arial"/>
        <family val="2"/>
      </rPr>
      <t>. (2008). Contrôle de surveillance benthique de la Directive Cadre sur l'Eau (2000/60/CE) : Année 2007 - District Seine-Normandie. Rapport Ifremer RST.DOP-LER/FBN-08-009-sm, 27 p. + annexes (erratum : les valeurs de densités affichées dans ce rapport sont à multiplier par 10).</t>
    </r>
  </si>
  <si>
    <r>
      <t xml:space="preserve">(4) </t>
    </r>
    <r>
      <rPr>
        <b/>
        <sz val="10"/>
        <rFont val="Arial"/>
        <family val="2"/>
      </rPr>
      <t>Godet L..</t>
    </r>
    <r>
      <rPr>
        <sz val="10"/>
        <rFont val="Arial"/>
        <family val="2"/>
      </rPr>
      <t xml:space="preserve"> (2008) L’évaluation des besoins de conservation d’un patrimoine naturel littoral marin. L’exemple  des  estrans  meubles  de  l’archipel  de  Chausey.  Museum  national d’histoire naturelle - MNHN PARIS, 2008.  </t>
    </r>
  </si>
  <si>
    <t>densité ZM Gouville (n/m²)</t>
  </si>
  <si>
    <r>
      <t xml:space="preserve">(3) </t>
    </r>
    <r>
      <rPr>
        <b/>
        <sz val="10"/>
        <rFont val="Arial"/>
        <family val="2"/>
      </rPr>
      <t>Nebout T., Desroy N., Le Mao P. (</t>
    </r>
    <r>
      <rPr>
        <sz val="10"/>
        <rFont val="Arial"/>
        <family val="2"/>
      </rPr>
      <t>2011). Contrôle de surveillance benthique de la Directive Cadre sur l'Eau (2000/60/CE) : année 2010 - District Seine-Normandie. Rapport Ifremer RST.LER/FBN-11-008-DN, 91 p.+annexes</t>
    </r>
  </si>
  <si>
    <r>
      <t xml:space="preserve">(10) </t>
    </r>
    <r>
      <rPr>
        <b/>
        <sz val="10"/>
        <rFont val="Arial"/>
        <family val="2"/>
      </rPr>
      <t xml:space="preserve">Aubin S., Latry L. </t>
    </r>
    <r>
      <rPr>
        <sz val="10"/>
        <rFont val="Arial"/>
        <family val="2"/>
      </rPr>
      <t>(2018). Suivi des herbiers à Zostera marina du secteur Ouest-Cotentin dans le cadre du contrôle de surveillance de la Directive Cadre Européenne sur l'Eau (2000/60/CE). Rapport d'activité des campagnes de prélèvements 2017, MNHN-Ifremer-Agence de l'Eau Seine-Normandie, 18 p. + annexes</t>
    </r>
  </si>
  <si>
    <t>8,9</t>
  </si>
  <si>
    <r>
      <t xml:space="preserve">(8) </t>
    </r>
    <r>
      <rPr>
        <b/>
        <sz val="10"/>
        <rFont val="Arial"/>
        <family val="2"/>
      </rPr>
      <t xml:space="preserve">Aubin S., Latry L. </t>
    </r>
    <r>
      <rPr>
        <sz val="10"/>
        <rFont val="Arial"/>
        <family val="2"/>
      </rPr>
      <t>(2017)</t>
    </r>
    <r>
      <rPr>
        <sz val="10"/>
        <rFont val="Arial"/>
        <family val="2"/>
      </rPr>
      <t xml:space="preserve"> . Suivi des herbiers à Zostera marina du secteur Ouest-Cotentin dans le cadre du contrôle de surveillance de la Directive Cadre Européenne sur l’Eau (2000/60/CE). Rapport d'activité des campagnes de prélèvements 2016. MNHN-Ifremer-Agence de l'Eau Seine-Normandie, 28 p. + annexes</t>
    </r>
  </si>
  <si>
    <r>
      <t xml:space="preserve">(7) </t>
    </r>
    <r>
      <rPr>
        <b/>
        <sz val="10"/>
        <rFont val="Arial"/>
        <family val="2"/>
      </rPr>
      <t xml:space="preserve">Aubin S., Garcia A. </t>
    </r>
    <r>
      <rPr>
        <sz val="10"/>
        <rFont val="Arial"/>
        <family val="2"/>
      </rPr>
      <t>(2017). Suivi des herbiers à Zostera marina du secteur Ouest-Cotentin dans le cadre du contrôle de surveillance de la Directive Cadre Européenne sur l'Eau (2000/60/CE). Rapport d'activité des campagnes de prélèvements 2015, MNHN-Ifremer-Agence de l'Eau Seine-Normandie, 22p.</t>
    </r>
  </si>
  <si>
    <r>
      <t xml:space="preserve">(6) </t>
    </r>
    <r>
      <rPr>
        <b/>
        <sz val="10"/>
        <rFont val="Arial"/>
        <family val="2"/>
      </rPr>
      <t>Latry L., de Castro Panizza A., Fournier J.</t>
    </r>
    <r>
      <rPr>
        <sz val="10"/>
        <rFont val="Arial"/>
        <family val="2"/>
      </rPr>
      <t xml:space="preserve"> (2015). Etude des peuplements d'invertébrés benthiques de substrat meubles et des herbiers à Zostera marina du secteur ouest-Cotentin dans le cadre du contrôle de surveillance de la directive Cadre sur l'Eau (2000/60/CE). Rapport final des suivis de 2014, MNHN-CNRS, 37 p. + annexes </t>
    </r>
  </si>
  <si>
    <r>
      <t xml:space="preserve">(5) </t>
    </r>
    <r>
      <rPr>
        <b/>
        <sz val="10"/>
        <rFont val="Arial"/>
        <family val="2"/>
      </rPr>
      <t xml:space="preserve">Latry L., Fournier J. </t>
    </r>
    <r>
      <rPr>
        <sz val="10"/>
        <rFont val="Arial"/>
        <family val="2"/>
      </rPr>
      <t>(2014)</t>
    </r>
    <r>
      <rPr>
        <b/>
        <sz val="10"/>
        <rFont val="Arial"/>
        <family val="2"/>
      </rPr>
      <t>. E</t>
    </r>
    <r>
      <rPr>
        <sz val="10"/>
        <rFont val="Arial"/>
        <family val="2"/>
      </rPr>
      <t>tude des peuplements d'invertébrés benthiques de substrat meubles et des herbiers à Zostera marina du secteur ouest-Cotentin dans le cadre du contrôle de surveillance de la directive Cadre sur l'Eau (2000/60/CE). Rapport final des suivis de 2013, MNHN-CNRS, 20 p. + annexes</t>
    </r>
  </si>
  <si>
    <r>
      <t xml:space="preserve"> (4)</t>
    </r>
    <r>
      <rPr>
        <b/>
        <sz val="10"/>
        <rFont val="Arial"/>
        <family val="2"/>
      </rPr>
      <t xml:space="preserve"> Janson A.-L., Fournier J. (2012). </t>
    </r>
    <r>
      <rPr>
        <sz val="10"/>
        <rFont val="Arial"/>
        <family val="2"/>
      </rPr>
      <t>Etude des peuplements d’invertébrés benthiques et suivi stationnel des herbiers à Zostera marina du secteur Ouest-Cotentin, dans le cadre du contrôle de surveillance Rebent-DCE-Manche. Rapport final des suivis de 2012, CNRS, 14 p. + annexes</t>
    </r>
  </si>
  <si>
    <t xml:space="preserve">Attention : Jusqu'en 2012, il peut exister des incohérences entre les rapports et la tableau pour les densités. En effet, il a été décidé en 2012 de prendre en compte dans les calculs les densités mesurées sur le terrain  et celles mesurées dans les mattes ramenées au laboratoire, ce qui n'était pas toujours le cas avant cette date (prise en compte des seules densités mesurées sur le terrain). La série présentée ici prend en compte toutes les données. </t>
  </si>
  <si>
    <t>densité ZM Saint Martin de Bréhal (n/m²)</t>
  </si>
  <si>
    <t>lire la note ligne 41</t>
  </si>
  <si>
    <r>
      <t xml:space="preserve">(6) </t>
    </r>
    <r>
      <rPr>
        <b/>
        <sz val="10"/>
        <rFont val="Arial"/>
        <family val="2"/>
      </rPr>
      <t>Grall J., Maguer M., Bouriat A., Lescop M. Huber M., Le Garrec V.</t>
    </r>
    <r>
      <rPr>
        <sz val="10"/>
        <rFont val="Arial"/>
        <family val="0"/>
      </rPr>
      <t xml:space="preserve"> (2019). Contrat UBO – Ifremer 2018. 4500017954. Rapport final - Année 2018, 34 p. </t>
    </r>
  </si>
  <si>
    <r>
      <t xml:space="preserve">(9 ) </t>
    </r>
    <r>
      <rPr>
        <b/>
        <sz val="10"/>
        <rFont val="Arial"/>
        <family val="2"/>
      </rPr>
      <t>Grall J., Maguer M., Bouriat A., Lescop M. Huber M., Le Garrec V.</t>
    </r>
    <r>
      <rPr>
        <sz val="10"/>
        <rFont val="Arial"/>
        <family val="2"/>
      </rPr>
      <t xml:space="preserve"> (2019). Contrat UBO – Ifremer 2018. 4500017954. Rapport final - Année 2018, 34 p.</t>
    </r>
  </si>
  <si>
    <r>
      <t xml:space="preserve">(5) </t>
    </r>
    <r>
      <rPr>
        <b/>
        <sz val="10"/>
        <rFont val="Arial"/>
        <family val="2"/>
      </rPr>
      <t>Grall J., Maguer M., Bouriat A., Lescop M. Huber M., Le Garrec V.</t>
    </r>
    <r>
      <rPr>
        <sz val="10"/>
        <rFont val="Arial"/>
        <family val="2"/>
      </rPr>
      <t xml:space="preserve"> (2019). Contrat UBO – Ifremer 2018. 4500017954. Rapport final - Année 2018, 34 p.</t>
    </r>
  </si>
  <si>
    <r>
      <t xml:space="preserve">(5) </t>
    </r>
    <r>
      <rPr>
        <b/>
        <sz val="10"/>
        <rFont val="Arial"/>
        <family val="2"/>
      </rPr>
      <t>Grall J., Maguer M., Bouriat A., Lescop M. Huber M., Le Garrec V.</t>
    </r>
    <r>
      <rPr>
        <sz val="10"/>
        <rFont val="Arial"/>
        <family val="0"/>
      </rPr>
      <t xml:space="preserve"> (2019). Contrat UBO – Ifremer 2018. 4500017954. Rapport final - Année 2018, 34 p. </t>
    </r>
  </si>
  <si>
    <r>
      <t xml:space="preserve">(1) </t>
    </r>
    <r>
      <rPr>
        <b/>
        <sz val="11"/>
        <rFont val="Calibri"/>
        <family val="2"/>
      </rPr>
      <t>Alloncle N.</t>
    </r>
    <r>
      <rPr>
        <sz val="11"/>
        <rFont val="Calibri"/>
        <family val="2"/>
      </rPr>
      <t xml:space="preserve"> (2005). Evolution récente des herbiers de Zostera marina en Bretagne, Approche Géomatique. Université de Perpignan, Master "Environnement et Développement durable, Biodiversité et Gestion des Ressources vivantes", Sous la direction de C. HILY, LEMAR, CNRS/UBO UMR 6539. 39p. + annexe.</t>
    </r>
  </si>
  <si>
    <r>
      <t xml:space="preserve">(2) </t>
    </r>
    <r>
      <rPr>
        <b/>
        <sz val="11"/>
        <rFont val="Calibri"/>
        <family val="2"/>
      </rPr>
      <t>Corbeau C. et Rollet C.</t>
    </r>
    <r>
      <rPr>
        <sz val="11"/>
        <rFont val="Calibri"/>
        <family val="2"/>
      </rPr>
      <t xml:space="preserve"> (2008).Atlas des herbiers de zostères (</t>
    </r>
    <r>
      <rPr>
        <i/>
        <sz val="11"/>
        <rFont val="Calibri"/>
        <family val="2"/>
      </rPr>
      <t>Zostera marina</t>
    </r>
    <r>
      <rPr>
        <sz val="11"/>
        <rFont val="Calibri"/>
        <family val="2"/>
      </rPr>
      <t xml:space="preserve"> et </t>
    </r>
    <r>
      <rPr>
        <i/>
        <sz val="11"/>
        <rFont val="Calibri"/>
        <family val="2"/>
      </rPr>
      <t>Zostera noltii</t>
    </r>
    <r>
      <rPr>
        <sz val="11"/>
        <rFont val="Calibri"/>
        <family val="2"/>
      </rPr>
      <t>) de la région Bretagne. Inventaire 2007 des sites de localisation. RST/IFREMER/DYNECO/AG/08-08/1/REBENT (V1) Edition 09/2008, 64 p..</t>
    </r>
  </si>
  <si>
    <r>
      <t xml:space="preserve">(3) </t>
    </r>
    <r>
      <rPr>
        <b/>
        <sz val="11"/>
        <rFont val="Calibri"/>
        <family val="2"/>
      </rPr>
      <t>Grall J., Maguer M., Bouriat A., Huber M., Le Garrec V.</t>
    </r>
    <r>
      <rPr>
        <sz val="11"/>
        <rFont val="Calibri"/>
        <family val="2"/>
      </rPr>
      <t xml:space="preserve"> (2017). Résultats suivi stationnel. Contrat UBO – Ifremer 2016. 2016 5 50528208. Rapport final 2016, 42 p. </t>
    </r>
  </si>
  <si>
    <r>
      <t>(5)</t>
    </r>
    <r>
      <rPr>
        <b/>
        <sz val="10"/>
        <rFont val="Arial"/>
        <family val="2"/>
      </rPr>
      <t xml:space="preserve"> Grall J., Maguer M., Bouriat A., Lescop M. Huber M., Le Garrec V.</t>
    </r>
    <r>
      <rPr>
        <sz val="10"/>
        <rFont val="Arial"/>
        <family val="0"/>
      </rPr>
      <t xml:space="preserve"> (2019). Contrat UBO – Ifremer 2018. 4500017954. Rapport final - Année 2018, 34 p. </t>
    </r>
  </si>
  <si>
    <r>
      <t xml:space="preserve">(5) </t>
    </r>
    <r>
      <rPr>
        <b/>
        <sz val="10"/>
        <rFont val="Arial"/>
        <family val="2"/>
      </rPr>
      <t xml:space="preserve">Grall J., Maguer M., Bouriat A., Lescop M. Huber M., Le Garrec V. </t>
    </r>
    <r>
      <rPr>
        <sz val="10"/>
        <rFont val="Arial"/>
        <family val="0"/>
      </rPr>
      <t xml:space="preserve">(2019). Contrat UBO – Ifremer 2018. 4500017954. Rapport final - Année 2018, 34 p. </t>
    </r>
  </si>
  <si>
    <r>
      <t xml:space="preserve">(28) </t>
    </r>
    <r>
      <rPr>
        <b/>
        <sz val="10"/>
        <rFont val="Arial"/>
        <family val="2"/>
      </rPr>
      <t xml:space="preserve">Aubert F., Sauriau P.-G. , Dubillot E., Guyonnard V., Lachaussée N. </t>
    </r>
    <r>
      <rPr>
        <sz val="10"/>
        <rFont val="Arial"/>
        <family val="2"/>
      </rPr>
      <t xml:space="preserve"> (2019). Contrôle de surveillance DCE 2018 de la masse d’eau côtière «FRGC53 - Pertuis Breton» et de la masse d’eau de transition «FRGT30 - Estuaire du Lay» pour les herbiers de Zostera (Zosterella) noltei Hornemann: rapport final. Cohabys - CNRS - Ifremer - Agence de l'Eau Adour Garonne, La Rochelle, 61 pp</t>
    </r>
  </si>
  <si>
    <t>7,9</t>
  </si>
  <si>
    <r>
      <t>(9) A</t>
    </r>
    <r>
      <rPr>
        <b/>
        <sz val="10"/>
        <rFont val="Arial"/>
        <family val="2"/>
      </rPr>
      <t>ubin S., Latry L., Curti C., Béguet B., Lafon V., Basuyaux O., Garcia A</t>
    </r>
    <r>
      <rPr>
        <sz val="10"/>
        <rFont val="Arial"/>
        <family val="2"/>
      </rPr>
      <t>. (2018). CARIOZA - Comparaison des méthodes cartographiques par imagerie optique des herbiers de zostères marines de l'ouest Cotentin (Manche). Rapport d’Etude, MNHN – I-SEA – SMEL, pour le compte de l’Agence de l’Eau Seine Normandie, 35 p.</t>
    </r>
  </si>
  <si>
    <r>
      <t xml:space="preserve">(12) </t>
    </r>
    <r>
      <rPr>
        <b/>
        <sz val="10"/>
        <rFont val="Arial"/>
        <family val="2"/>
      </rPr>
      <t>Aubin S., Latry L.</t>
    </r>
    <r>
      <rPr>
        <sz val="10"/>
        <rFont val="Arial"/>
        <family val="2"/>
      </rPr>
      <t xml:space="preserve"> (2019).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2018. Rapport MNHN, 23 p. </t>
    </r>
  </si>
  <si>
    <r>
      <t xml:space="preserve">(11) </t>
    </r>
    <r>
      <rPr>
        <b/>
        <sz val="10"/>
        <rFont val="Arial"/>
        <family val="2"/>
      </rPr>
      <t>Aubin S., Latry L.</t>
    </r>
    <r>
      <rPr>
        <sz val="10"/>
        <rFont val="Arial"/>
        <family val="2"/>
      </rPr>
      <t xml:space="preserve"> (2019).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2018. Rapport MNHN, 23 p. </t>
    </r>
  </si>
  <si>
    <t>(7) Rédaction de ce rapport en cours (Aurore)</t>
  </si>
  <si>
    <t xml:space="preserve">(8) Grall J., Maguer M., Bouriat A., Huber M., Le Garrec V. (2018). Contrat UBO – Ifremer 2017. 17/1212954/S. Rapport final - Année 2017, 45 p. </t>
  </si>
  <si>
    <t xml:space="preserve">(9)  Grall J., Maguer M., Bouriat A., Lescop M. Huber M., Le Garrec V. (2019). Contrat UBO – Ifremer 2018. 4500017954. Rapport final - Année 2018, 34 p. </t>
  </si>
  <si>
    <t>7, 8</t>
  </si>
  <si>
    <r>
      <t xml:space="preserve">(6) </t>
    </r>
    <r>
      <rPr>
        <b/>
        <sz val="10"/>
        <rFont val="Arial"/>
        <family val="2"/>
      </rPr>
      <t>Lejolivet A., Foveau A., Le Mao P., Rollet C.</t>
    </r>
    <r>
      <rPr>
        <sz val="10"/>
        <rFont val="Arial"/>
        <family val="0"/>
      </rPr>
      <t xml:space="preserve"> (2019). Suivi stationnel des herbiers à Zostera noltei dans la masse d'eau côtière FRGC03-Rance Fresnaye (Saint-Jacut-de-la-mer) -Bassin Loire-Bretagne - Bilan 2012-2016. Ifremer/ODE/LITTORAL/LERBN-19-003.</t>
    </r>
  </si>
  <si>
    <r>
      <t>(4)</t>
    </r>
    <r>
      <rPr>
        <b/>
        <sz val="11"/>
        <rFont val="Calibri"/>
        <family val="2"/>
      </rPr>
      <t xml:space="preserve"> Grall J., Maguer M., Bouriat A., Huber M., Le Garrec V. </t>
    </r>
    <r>
      <rPr>
        <sz val="11"/>
        <rFont val="Calibri"/>
        <family val="2"/>
      </rPr>
      <t xml:space="preserve">(2018). Contrat UBO – Ifremer 2017. 17/1212954/S. Rapport final - Année 2017, 45 p. </t>
    </r>
  </si>
  <si>
    <r>
      <t xml:space="preserve">(5) </t>
    </r>
    <r>
      <rPr>
        <b/>
        <sz val="11"/>
        <rFont val="Calibri"/>
        <family val="2"/>
      </rPr>
      <t>Grall J., Maguer M., Bouriat A., Lescop M. Huber M., Le Garrec V.</t>
    </r>
    <r>
      <rPr>
        <sz val="11"/>
        <rFont val="Calibri"/>
        <family val="2"/>
      </rPr>
      <t xml:space="preserve"> (2019). Contrat UBO – Ifremer 2018. 4500017954. Rapport final - Année 2018, 34 p. </t>
    </r>
  </si>
  <si>
    <r>
      <t xml:space="preserve">(32) </t>
    </r>
    <r>
      <rPr>
        <b/>
        <sz val="10"/>
        <rFont val="Arial"/>
        <family val="2"/>
      </rPr>
      <t xml:space="preserve">Aubert F., Sauriau P-G., Guenneteau S. </t>
    </r>
    <r>
      <rPr>
        <sz val="10"/>
        <rFont val="Arial"/>
        <family val="2"/>
      </rPr>
      <t>(2019). Contrôle de surveillance 2018 DCE de la masse d’eau côtière "Pertuis Charentais - FRFC02" pour les  herbiers de Zostera (Zosterella) noltei : rapport final. Rapport CNRS Cohabys- Ifremer - Agence de l'Eau Adour Garonne , La Rochelle, 56 pp.</t>
    </r>
  </si>
  <si>
    <r>
      <t xml:space="preserve">(14) </t>
    </r>
    <r>
      <rPr>
        <b/>
        <sz val="10"/>
        <rFont val="Arial"/>
        <family val="2"/>
      </rPr>
      <t>Auby I., Oger-Jeanneret H., Rigouin L., Trut G., Cognat M., Ganthy F., Gouriou L., Bujan S., Gouillieux B.., Dalloyau S., Feigne C., Pere C., Aubert F.</t>
    </r>
    <r>
      <rPr>
        <sz val="10"/>
        <rFont val="Arial"/>
        <family val="0"/>
      </rPr>
      <t xml:space="preserve"> (2018). Suivi stationnel (2006-2017) des herbiers de zostères (Zostera noltei et Zostera marina) et calcul de l’indicateur « Angiospermes » (2017) dans la masse d'eau côtière FRFC06 – Arcachon amont - - Bassin Hydrographique Adour-Garonne. Rapport Ifremer RST /ODE/UL/LER/AR/18-010, 56 p.</t>
    </r>
  </si>
  <si>
    <r>
      <t xml:space="preserve">(15) </t>
    </r>
    <r>
      <rPr>
        <b/>
        <sz val="10"/>
        <rFont val="Arial"/>
        <family val="2"/>
      </rPr>
      <t>Auby I., Rigouin L., Oger-Jeanneret H., Ganthy F., Trut G., Trut F., D'Amico F., Meteigner C., Aubert F., Bujan S., Gouillieux B., Dalloyau S., Pere C</t>
    </r>
    <r>
      <rPr>
        <sz val="10"/>
        <rFont val="Arial"/>
        <family val="2"/>
      </rPr>
      <t>. (2019). Suivi stationnel (2006-2018) des herbiers de zostères (Zostera noltei et Zostera marina) et calcul de l’indicateur DCE « Angiospermes » (2018) dans la masse d'eau côtière FRFC06 – Arcachon amont - Bassin Hydrographique Adour- Garonne. RST/LER/AR/19.011., 58 p.</t>
    </r>
  </si>
  <si>
    <r>
      <t xml:space="preserve">(14) </t>
    </r>
    <r>
      <rPr>
        <b/>
        <sz val="10"/>
        <rFont val="Arial"/>
        <family val="2"/>
      </rPr>
      <t>Auby I., Rigouin L., Trut G., Cognat M., Aubert F.</t>
    </r>
    <r>
      <rPr>
        <sz val="10"/>
        <rFont val="Arial"/>
        <family val="2"/>
      </rPr>
      <t xml:space="preserve"> (2018). Suivi stationnel (2007-2018) de l'herbier de zostères naines (Zostera noltei) et calcul de l’indicateur « Angiospermes » (2017) dans la masse d'eau côtière FRFC09 – Lac d'Hossegor . RST/ODE/UL/LER/AR/18-009, 28 p.</t>
    </r>
  </si>
  <si>
    <r>
      <t>(15)</t>
    </r>
    <r>
      <rPr>
        <b/>
        <sz val="10"/>
        <rFont val="Arial"/>
        <family val="2"/>
      </rPr>
      <t xml:space="preserve"> Auby I., Rigouin L., Lissardy M., Cognat M., Aubert F. </t>
    </r>
    <r>
      <rPr>
        <sz val="10"/>
        <rFont val="Arial"/>
        <family val="2"/>
      </rPr>
      <t>(2019). Suivi stationnel (2007-2018) de l'herbier de zostères naines (Zostera noltei) et calcul de l’indicateur DCE « Angiospermes » (2018) dans la masse d'eau côtière FRFC09 – Lac d'Hossegor. RST/LER/AR/19.012, 28 p.</t>
    </r>
  </si>
  <si>
    <r>
      <t>(10)</t>
    </r>
    <r>
      <rPr>
        <b/>
        <sz val="10"/>
        <rFont val="Arial"/>
        <family val="2"/>
      </rPr>
      <t xml:space="preserve"> Grall J., Maguer M., Droual G., Lescop M., Le Garrec V.</t>
    </r>
    <r>
      <rPr>
        <sz val="10"/>
        <rFont val="Arial"/>
        <family val="0"/>
      </rPr>
      <t xml:space="preserve"> (2020). Contrat UBO – Ifremer 2019. 180827. Rapport final - Année 2019, 40 p. </t>
    </r>
  </si>
  <si>
    <r>
      <t xml:space="preserve">(16) </t>
    </r>
    <r>
      <rPr>
        <b/>
        <sz val="10"/>
        <rFont val="Arial"/>
        <family val="2"/>
      </rPr>
      <t xml:space="preserve">Auby I., Lissardy M., d’Amico F., Aubert F. </t>
    </r>
    <r>
      <rPr>
        <sz val="10"/>
        <rFont val="Arial"/>
        <family val="2"/>
      </rPr>
      <t>(2020). Suivi stationnel (2007-2019) de l'herbier de zostères naines (Zostera noltei) et calcul de l’indicateur « Angiospermes » (2019) dans la masse d'eau côtière FRFC09 – Lac d'Hossegor. RST/LER/AR/19.012</t>
    </r>
  </si>
  <si>
    <r>
      <t xml:space="preserve">(16) </t>
    </r>
    <r>
      <rPr>
        <b/>
        <sz val="10"/>
        <rFont val="Arial"/>
        <family val="2"/>
      </rPr>
      <t>Auby I., Rigouin L., Ganthy F., Trut G., Oger-Jeanneret H., Gouriou L., Bujan S., Devaux L., Aubert F., Dalloyau S., Péré C.</t>
    </r>
    <r>
      <rPr>
        <sz val="10"/>
        <rFont val="Arial"/>
        <family val="2"/>
      </rPr>
      <t xml:space="preserve"> (2020). Suivi stationnel (2006-2019) des herbiers de zostères (Zostera noltei et Zostera marina) et calcul de l’indicateur « Angiospermes » (2019) dans la masse d'eau côtière FRFC06 – Arcachon amont - Bassin Hydrographique Adour-Garonne. ODE/LER/AR/20.014</t>
    </r>
  </si>
  <si>
    <r>
      <t xml:space="preserve">(33) </t>
    </r>
    <r>
      <rPr>
        <b/>
        <sz val="10"/>
        <rFont val="Arial"/>
        <family val="2"/>
      </rPr>
      <t>Aubert F., Sauriau Pierre-Guy, Guenneteau S.</t>
    </r>
    <r>
      <rPr>
        <sz val="10"/>
        <rFont val="Arial"/>
        <family val="2"/>
      </rPr>
      <t xml:space="preserve"> (2020). Contrôle de surveillance DCE 2019 de la masse d’eau côtière «FRFC02 - Pertuis charentais » et de la masse d’eau de transition « FRFT09 - Estuaire de la Gironde » pour les herbiers de Zostera (Zosterella) noltei Hornemann: Rapport final. Rapport CNRS Cohabys- Ifremer - Agence de l'Eau Adour Garonne , La Rochelle, 61 pp.</t>
    </r>
  </si>
  <si>
    <r>
      <t xml:space="preserve">(27) </t>
    </r>
    <r>
      <rPr>
        <b/>
        <sz val="10"/>
        <rFont val="Arial"/>
        <family val="2"/>
      </rPr>
      <t>Sauriau P.-G., Aubert F. &amp; Duvard A.</t>
    </r>
    <r>
      <rPr>
        <sz val="10"/>
        <rFont val="Arial"/>
        <family val="2"/>
      </rPr>
      <t xml:space="preserve"> (2015). Contrôle de surveillance DCE 2014 de la masse d'eau côtière Pertuis Charentais FRFC02. Rapport final partie 1 : suivis stationnels des herbiers de Zostera (Zosterella) noltei Hornemann. CNRS - Ifremer - Agence de l'Eau Adour Garonne, La Rochelle, Contrat d'étude Ifremer 2014 n° 5 51522029: 49 pp.</t>
    </r>
  </si>
  <si>
    <t>densité ZM Arradon (n/m²)</t>
  </si>
  <si>
    <t>densité ZM Toulindac (n/m²)</t>
  </si>
  <si>
    <r>
      <t xml:space="preserve">(6) </t>
    </r>
    <r>
      <rPr>
        <b/>
        <sz val="10"/>
        <rFont val="Arial"/>
        <family val="2"/>
      </rPr>
      <t>Grall J., Maguer M., Droual G., Lescop M., Le Garrec V.</t>
    </r>
    <r>
      <rPr>
        <sz val="10"/>
        <rFont val="Arial"/>
        <family val="2"/>
      </rPr>
      <t xml:space="preserve"> (2020). Contrat UBO – Ifremer 2019. 180827. Rapport final - Année 2019, 40 p. </t>
    </r>
  </si>
  <si>
    <r>
      <t xml:space="preserve">(10) </t>
    </r>
    <r>
      <rPr>
        <b/>
        <sz val="10"/>
        <rFont val="Arial"/>
        <family val="2"/>
      </rPr>
      <t>Grall J., Maguer M., Droual G., Lescop M., Le Garrec V.</t>
    </r>
    <r>
      <rPr>
        <sz val="10"/>
        <rFont val="Arial"/>
        <family val="2"/>
      </rPr>
      <t xml:space="preserve"> (2020). Contrat UBO – Ifremer 2019. 180827. Rapport final - Année 2019, 40 p. </t>
    </r>
  </si>
  <si>
    <t>7,10</t>
  </si>
  <si>
    <t>Kerlevenan - % surface végétalisée ZN</t>
  </si>
  <si>
    <t>Kerlevenan - % recouvrement estimé ZN</t>
  </si>
  <si>
    <t>Kerlevenan - % recouvrement mesuré ZN</t>
  </si>
  <si>
    <t>13,14</t>
  </si>
  <si>
    <t>Gouville : 235 / Bréhal : 38 (1/2500ème)</t>
  </si>
  <si>
    <t>Gouville : 277 / Bréhal : 53 (1/1000ème)</t>
  </si>
  <si>
    <t>Gouville : 189,2 / Bréhal :37,7 (1/2500ème)</t>
  </si>
  <si>
    <t>Emprise  (parcs à huitres soustraits)</t>
  </si>
  <si>
    <r>
      <t xml:space="preserve">Emprise - détail par site </t>
    </r>
    <r>
      <rPr>
        <b/>
        <sz val="10"/>
        <color indexed="8"/>
        <rFont val="Arial"/>
        <family val="2"/>
      </rPr>
      <t xml:space="preserve"> (parcs à huitres soustraits)</t>
    </r>
  </si>
  <si>
    <t>Gouville : 566,9 / Bréhal : 258,5 (1/1000ème)</t>
  </si>
  <si>
    <t>5,6,12</t>
  </si>
  <si>
    <t>Superficie ZN (ha)</t>
  </si>
  <si>
    <t>(1) Hacquebart P., Joncourt Y. (2009). Acquisition de données biologiques complémentaires à la définition du réseau de surveillance, en application de la D.C.E. – Action 2008. Rapport GEMEL-Normandie. 63 p.</t>
  </si>
  <si>
    <t>recalculé en WGS84</t>
  </si>
  <si>
    <r>
      <t xml:space="preserve">(2) </t>
    </r>
    <r>
      <rPr>
        <b/>
        <sz val="10"/>
        <rFont val="Arial"/>
        <family val="2"/>
      </rPr>
      <t>Nebout T., Desroy N., Le Mao P.</t>
    </r>
    <r>
      <rPr>
        <sz val="10"/>
        <rFont val="Arial"/>
        <family val="2"/>
      </rPr>
      <t xml:space="preserve"> (2009). Contrôle de surveillance benthique de la Directive Cadre sur l'Eau (2000/60/CE). District Seine Normandie. Rapport Ifremer RST.DOP-LER/FBN-09-015, 148 p.</t>
    </r>
  </si>
  <si>
    <r>
      <t xml:space="preserve">(3) </t>
    </r>
    <r>
      <rPr>
        <b/>
        <sz val="10"/>
        <rFont val="Arial"/>
        <family val="2"/>
      </rPr>
      <t>Goyot L., Garcia A., Desroy N., Le Mao P</t>
    </r>
    <r>
      <rPr>
        <sz val="10"/>
        <rFont val="Arial"/>
        <family val="2"/>
      </rPr>
      <t>. (2015). Contrôle de surveillance benthique de la Directive Cadre sur l'Eau (2000/60/CE). Volume 2 : Flore autre que phytoplancton, année 2014. District Seine Normandie. Rapport Ifremer/ODE/LITTORAL/LERBN-15-010, 207pp.</t>
    </r>
  </si>
  <si>
    <r>
      <t xml:space="preserve">(4) </t>
    </r>
    <r>
      <rPr>
        <b/>
        <sz val="10"/>
        <rFont val="Arial"/>
        <family val="2"/>
      </rPr>
      <t>Timsit O., Baffreau A., Garcia A., Hacquebart P., Joncourt Y.</t>
    </r>
    <r>
      <rPr>
        <sz val="10"/>
        <rFont val="Arial"/>
        <family val="2"/>
      </rPr>
      <t xml:space="preserve"> (2017) . Acquisition de données biologiques. Suivi de peuplements benthiques dans le cadre de la surveillance DCE-Benthos. Action 2016. Rapport GEMEL Normandie, 46 p.</t>
    </r>
  </si>
  <si>
    <r>
      <t>(5) -</t>
    </r>
    <r>
      <rPr>
        <b/>
        <sz val="10"/>
        <rFont val="Arial"/>
        <family val="2"/>
      </rPr>
      <t xml:space="preserve"> Hacquebart P.</t>
    </r>
    <r>
      <rPr>
        <sz val="10"/>
        <rFont val="Arial"/>
        <family val="2"/>
      </rPr>
      <t xml:space="preserve"> (2016).  ZSC de Tahitou - Saint-Vaast la Hougue : caractérisation des habitats benthiques et de leur état de conservation. Rapport GEMEL-Normandie, 43p.</t>
    </r>
  </si>
  <si>
    <r>
      <t>(6)</t>
    </r>
    <r>
      <rPr>
        <b/>
        <sz val="10"/>
        <rFont val="Arial"/>
        <family val="2"/>
      </rPr>
      <t xml:space="preserve"> Baffreau A., Garcia A., Timsit O., Carreira Pinto Vierra M., Lemoine A., Brieau L.</t>
    </r>
    <r>
      <rPr>
        <sz val="10"/>
        <rFont val="Arial"/>
        <family val="2"/>
      </rPr>
      <t xml:space="preserve"> (2018) . Acquisition de données biologiques. Suivi de peuplements benthiques dans le cadre de la surveillance DCE-Benthos. Action 2017. Rapport GEMEL Normandie, 12 p.</t>
    </r>
  </si>
  <si>
    <r>
      <t xml:space="preserve">(7) </t>
    </r>
    <r>
      <rPr>
        <b/>
        <sz val="10"/>
        <rFont val="Arial"/>
        <family val="2"/>
      </rPr>
      <t>Baffreau A., Garcia A., Timsit O., Carreira Pinto Vierra M., Lemoine A., Brieau L.</t>
    </r>
    <r>
      <rPr>
        <sz val="10"/>
        <rFont val="Arial"/>
        <family val="2"/>
      </rPr>
      <t xml:space="preserve"> (2019). Acquisition de données biologiques. Suivi de peuplements benthiques dans le cadre de la surveillance DCE-Benthos. Action 2018. Rapport GEMEL Normandie, 10 p.</t>
    </r>
  </si>
  <si>
    <r>
      <t xml:space="preserve">(8) </t>
    </r>
    <r>
      <rPr>
        <b/>
        <sz val="10"/>
        <rFont val="Arial"/>
        <family val="2"/>
      </rPr>
      <t xml:space="preserve">Baffreau A., Garcia A., Timsit O., Ollivier E., Caspar A., Hamelin B. </t>
    </r>
    <r>
      <rPr>
        <sz val="10"/>
        <rFont val="Arial"/>
        <family val="2"/>
      </rPr>
      <t>(2020) . Acquisition de données biologiques. Suivi de peuplements benthiques dans le cadre de la surveillance DCE-Benthos. Action 2019. Rapport GEMEL Normandie, 10 p.</t>
    </r>
  </si>
  <si>
    <t>Abondance - Extension</t>
  </si>
  <si>
    <r>
      <rPr>
        <b/>
        <sz val="10"/>
        <color indexed="10"/>
        <rFont val="Arial"/>
        <family val="2"/>
      </rPr>
      <t>Baie de l'ours</t>
    </r>
    <r>
      <rPr>
        <b/>
        <sz val="10"/>
        <rFont val="Arial"/>
        <family val="2"/>
      </rPr>
      <t xml:space="preserve"> - % surface végétalisée ZN</t>
    </r>
  </si>
  <si>
    <r>
      <rPr>
        <b/>
        <sz val="10"/>
        <color indexed="10"/>
        <rFont val="Arial"/>
        <family val="2"/>
      </rPr>
      <t xml:space="preserve">Baie de l'Ours </t>
    </r>
    <r>
      <rPr>
        <b/>
        <sz val="10"/>
        <rFont val="Arial"/>
        <family val="2"/>
      </rPr>
      <t>- % recouvrement mesuré ZN</t>
    </r>
  </si>
  <si>
    <t>densité ZM Glénan
(n/m²)</t>
  </si>
  <si>
    <r>
      <t xml:space="preserve">(29) </t>
    </r>
    <r>
      <rPr>
        <b/>
        <sz val="10"/>
        <rFont val="Arial"/>
        <family val="2"/>
      </rPr>
      <t xml:space="preserve">Aubert F., Sauriau P.-G., Pineau P. </t>
    </r>
    <r>
      <rPr>
        <sz val="10"/>
        <rFont val="Arial"/>
        <family val="0"/>
      </rPr>
      <t>(2020). Contrôle de surveillance DCE 2019 des masses d’eau côtière « FRGC53 - Pertuis Breton » et « FRGC48 - Baie de Bourgneuf » et de la masse d’eau de transition « FRGT30 - Estuaire du Lay » pour les herbiers de Zostera noltei Hornemann : rapport final. Rapport CNRS Cohabys- Ifremer - Agence de l'Eau Adour Garonne , La Rochelle, 69 pp</t>
    </r>
  </si>
  <si>
    <r>
      <t xml:space="preserve">(7) </t>
    </r>
    <r>
      <rPr>
        <b/>
        <sz val="10"/>
        <rFont val="Arial"/>
        <family val="2"/>
      </rPr>
      <t>Aubert F., Sauriau P.-G., Pineau P.</t>
    </r>
    <r>
      <rPr>
        <sz val="10"/>
        <rFont val="Arial"/>
        <family val="0"/>
      </rPr>
      <t xml:space="preserve"> (2020). Contrôle de surveillance DCE 2019 des masses d’eau côtière « FRGC53 - Pertuis Breton » et « FRGC48 - Baie de Bourgneuf » et de la masse d’eau de transition « FRGT30 - Estuaire du Lay » pour les herbiers de Zostera noltei Hornemann : rapport final. Rapport CNRS Cohabys- Ifremer - Agence de l'Eau Adour Garonne , La Rochelle, 69 pp</t>
    </r>
  </si>
  <si>
    <r>
      <t xml:space="preserve">(8) </t>
    </r>
    <r>
      <rPr>
        <b/>
        <sz val="10"/>
        <rFont val="Arial"/>
        <family val="2"/>
      </rPr>
      <t xml:space="preserve">Aubert F., Sauriau P.-G., Pineau P., Gervot N. </t>
    </r>
    <r>
      <rPr>
        <sz val="10"/>
        <rFont val="Arial"/>
        <family val="0"/>
      </rPr>
      <t>(2021). Contrôle de surveillance DCE 2020 des masses d’eau côtière « FRGC53 - Pertuis Breton » et « FRGC48 - Baie de Bourgneuf » et de la masse d’eau de transition « FRGT30 - Estuaire du Lay » pour les herbiers de Zostera noltei Hornemann : rapport final. Rapport CNRS Cohabys- Ifremer - Agence de l'Eau Adour Garonne , La Rochelle, 70 pp</t>
    </r>
  </si>
  <si>
    <r>
      <t xml:space="preserve">(30) </t>
    </r>
    <r>
      <rPr>
        <b/>
        <sz val="10"/>
        <rFont val="Arial"/>
        <family val="2"/>
      </rPr>
      <t xml:space="preserve">Aubert F., Sauriau P.-G., Pineau P., Gervot N. </t>
    </r>
    <r>
      <rPr>
        <sz val="10"/>
        <rFont val="Arial"/>
        <family val="0"/>
      </rPr>
      <t>(2021). Contrôle de surveillance DCE 2020 des masses d’eau côtière « FRGC53 - Pertuis Breton » et « FRGC48 - Baie de Bourgneuf » et de la masse d’eau de transition « FRGT30 - Estuaire du Lay » pour les herbiers de Zostera noltei Hornemann : rapport final. Rapport CNRS Cohabys- Ifremer - Agence de l'Eau Adour Garonne , La Rochelle, 70 pp</t>
    </r>
  </si>
  <si>
    <r>
      <t>(12)</t>
    </r>
    <r>
      <rPr>
        <b/>
        <sz val="10"/>
        <rFont val="Arial"/>
        <family val="2"/>
      </rPr>
      <t xml:space="preserve"> Andres S., Aubin S., Monnier B.</t>
    </r>
    <r>
      <rPr>
        <sz val="10"/>
        <rFont val="Arial"/>
        <family val="2"/>
      </rPr>
      <t xml:space="preserve"> (2020).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2019. Rapport MNHN, 28 p. </t>
    </r>
  </si>
  <si>
    <r>
      <t>(13)</t>
    </r>
    <r>
      <rPr>
        <b/>
        <sz val="10"/>
        <rFont val="Arial"/>
        <family val="2"/>
      </rPr>
      <t xml:space="preserve"> Aubin S., Monnier B., Husset M.C.  </t>
    </r>
    <r>
      <rPr>
        <sz val="10"/>
        <rFont val="Arial"/>
        <family val="2"/>
      </rPr>
      <t xml:space="preserve"> (2021).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2020. Rapport MNHN, 24 p. </t>
    </r>
  </si>
  <si>
    <r>
      <t xml:space="preserve"> (15) </t>
    </r>
    <r>
      <rPr>
        <b/>
        <sz val="10"/>
        <rFont val="Arial"/>
        <family val="2"/>
      </rPr>
      <t xml:space="preserve">Aubin S., Monnier B., Husset M.C.   </t>
    </r>
    <r>
      <rPr>
        <sz val="10"/>
        <rFont val="Arial"/>
        <family val="0"/>
      </rPr>
      <t xml:space="preserve">(2021). Suivi des herbiers à Zostera marina du secteur Ouest-Cotentin dans le cadre du contrôle de surveillance de la Directive Cadre Européenne sur l’Eau (2000/60/CE). Rapport d'activité des campagnes de prélèvements 2020. Rapport MNHN, 24 p. </t>
    </r>
  </si>
  <si>
    <r>
      <t xml:space="preserve">(13) </t>
    </r>
    <r>
      <rPr>
        <b/>
        <sz val="10"/>
        <rFont val="Arial"/>
        <family val="2"/>
      </rPr>
      <t>Andres S., Aubin S., Monnier B.</t>
    </r>
    <r>
      <rPr>
        <sz val="10"/>
        <rFont val="Arial"/>
        <family val="2"/>
      </rPr>
      <t xml:space="preserve"> (2020). Suivi des herbiers à </t>
    </r>
    <r>
      <rPr>
        <i/>
        <sz val="10"/>
        <rFont val="Arial"/>
        <family val="2"/>
      </rPr>
      <t>Zostera marina</t>
    </r>
    <r>
      <rPr>
        <sz val="10"/>
        <rFont val="Arial"/>
        <family val="2"/>
      </rPr>
      <t xml:space="preserve"> du secteur Ouest-Cotentin dans le cadre du contrôle de surveillance de la Directive Cadre Européenne sur l’Eau (2000/60/CE). Rapport d'activité des campagnes de prélèvements 2019. Rapport MNHN, 28 p. </t>
    </r>
  </si>
  <si>
    <r>
      <t xml:space="preserve">(14) </t>
    </r>
    <r>
      <rPr>
        <b/>
        <sz val="10"/>
        <rFont val="Arial"/>
        <family val="2"/>
      </rPr>
      <t>Fournier J.</t>
    </r>
    <r>
      <rPr>
        <sz val="10"/>
        <rFont val="Arial"/>
        <family val="0"/>
      </rPr>
      <t xml:space="preserve"> (2020). Suivi surfacique de l'herbier de Zostera marina de l'archipel de Chausey. Rapport MNHN, 20p.</t>
    </r>
  </si>
  <si>
    <t>EQR abondance ZN</t>
  </si>
  <si>
    <t>EQR abondance ZM</t>
  </si>
  <si>
    <t>EQR abondance ZN Estey Tort</t>
  </si>
  <si>
    <t>EQR abondance ZN Afrique</t>
  </si>
  <si>
    <t>EQR abondance ZN Hautebelle</t>
  </si>
  <si>
    <t>EQR abondance ZN Les Doux</t>
  </si>
  <si>
    <t>EQR abondance ZN Bellevue</t>
  </si>
  <si>
    <t>EQR abondance ZN Le château</t>
  </si>
  <si>
    <t>EQR abondance Charge neuve</t>
  </si>
  <si>
    <t>EQR abondance Fier d'Ars</t>
  </si>
  <si>
    <t>EQR abondance</t>
  </si>
  <si>
    <t>abondance ZM (n/m²)</t>
  </si>
  <si>
    <t>EQR abondance ZM ARRA</t>
  </si>
  <si>
    <t>EQR abondance ZM TOULIN</t>
  </si>
  <si>
    <t>EQR abondance ZN Kerlevenan</t>
  </si>
  <si>
    <t>EQR abondance ZN baie de l'Ours</t>
  </si>
  <si>
    <t>EQR abondanceZM</t>
  </si>
  <si>
    <r>
      <t xml:space="preserve">(7) </t>
    </r>
    <r>
      <rPr>
        <b/>
        <sz val="10"/>
        <rFont val="Arial"/>
        <family val="2"/>
      </rPr>
      <t>Grall J., Maguer M., Droual G., Lescop M., Le Garrec V.</t>
    </r>
    <r>
      <rPr>
        <sz val="10"/>
        <rFont val="Arial"/>
        <family val="2"/>
      </rPr>
      <t xml:space="preserve"> (2020). Contrat UBO – Ifremer 2019. 180827. Rapport final - Année 2019, 40 p. </t>
    </r>
  </si>
  <si>
    <r>
      <t>(6)</t>
    </r>
    <r>
      <rPr>
        <b/>
        <sz val="10"/>
        <rFont val="Arial"/>
        <family val="2"/>
      </rPr>
      <t xml:space="preserve"> Grall J., Maguer M., Droual G., Lescop M., Le Garrec V.</t>
    </r>
    <r>
      <rPr>
        <sz val="10"/>
        <rFont val="Arial"/>
        <family val="2"/>
      </rPr>
      <t xml:space="preserve"> (2020). Contrat UBO – Ifremer 2019. 180827. Rapport final - Année 2019, 40 p. </t>
    </r>
  </si>
  <si>
    <t>EQR abondance MO1</t>
  </si>
  <si>
    <t>EQR abondance Mobis</t>
  </si>
  <si>
    <t>EQR abondance Moter</t>
  </si>
  <si>
    <t>EQR abondance ZM Bréhat</t>
  </si>
  <si>
    <t>EQR abondance ZM Gouville</t>
  </si>
  <si>
    <t>7,10, 11</t>
  </si>
  <si>
    <r>
      <rPr>
        <sz val="10"/>
        <rFont val="Arial"/>
        <family val="2"/>
      </rPr>
      <t>7,12,</t>
    </r>
    <r>
      <rPr>
        <sz val="10"/>
        <color indexed="10"/>
        <rFont val="Arial"/>
        <family val="2"/>
      </rPr>
      <t>13</t>
    </r>
  </si>
  <si>
    <t>7,11</t>
  </si>
  <si>
    <r>
      <t>(7)</t>
    </r>
    <r>
      <rPr>
        <b/>
        <sz val="10"/>
        <rFont val="Arial"/>
        <family val="2"/>
      </rPr>
      <t xml:space="preserve"> Grall J., Maguer M., Tauran A., Lescop M., Le Garrec V.</t>
    </r>
    <r>
      <rPr>
        <sz val="10"/>
        <rFont val="Arial"/>
        <family val="0"/>
      </rPr>
      <t xml:space="preserve"> (2021). Contrat UBO – Ifremer 2020.  Rapport final - Année 2020, 36 p. </t>
    </r>
  </si>
  <si>
    <r>
      <t xml:space="preserve">(7) </t>
    </r>
    <r>
      <rPr>
        <b/>
        <sz val="10"/>
        <rFont val="Arial"/>
        <family val="2"/>
      </rPr>
      <t>Grall J., Maguer M., Tauran A., Lescop M., Le Garrec V.</t>
    </r>
    <r>
      <rPr>
        <sz val="10"/>
        <rFont val="Arial"/>
        <family val="0"/>
      </rPr>
      <t xml:space="preserve"> (2021). Contrat UBO – Ifremer 2020.  Rapport final - Année 2020, 36 p. </t>
    </r>
  </si>
  <si>
    <r>
      <t>(7)</t>
    </r>
    <r>
      <rPr>
        <b/>
        <sz val="11"/>
        <rFont val="Calibri"/>
        <family val="2"/>
      </rPr>
      <t xml:space="preserve"> Grall J., Maguer M., Tauran A., Lescop M., Le Garrec V</t>
    </r>
    <r>
      <rPr>
        <sz val="11"/>
        <rFont val="Calibri"/>
        <family val="2"/>
      </rPr>
      <t xml:space="preserve">. (2021). Contrat UBO – Ifremer 2020.  Rapport final - Année 2020, 36 p. </t>
    </r>
  </si>
  <si>
    <r>
      <t xml:space="preserve">(7)  </t>
    </r>
    <r>
      <rPr>
        <b/>
        <sz val="10"/>
        <rFont val="Arial"/>
        <family val="2"/>
      </rPr>
      <t xml:space="preserve">Grall J., Maguer M., Tauran A., Lescop M., Le Garrec V. </t>
    </r>
    <r>
      <rPr>
        <sz val="10"/>
        <rFont val="Arial"/>
        <family val="2"/>
      </rPr>
      <t xml:space="preserve">(2021). Contrat UBO – Ifremer 2020.  Rapport final - Année 2020, 36 p. </t>
    </r>
  </si>
  <si>
    <r>
      <t xml:space="preserve">(8) </t>
    </r>
    <r>
      <rPr>
        <b/>
        <sz val="10"/>
        <rFont val="Arial"/>
        <family val="2"/>
      </rPr>
      <t xml:space="preserve"> Grall J., Maguer M., Tauran A., Lescop M., Le Garrec V.</t>
    </r>
    <r>
      <rPr>
        <sz val="10"/>
        <rFont val="Arial"/>
        <family val="0"/>
      </rPr>
      <t xml:space="preserve"> (2021). Contrat UBO – Ifremer 2020.  Rapport final - Année 2020, 36 p. </t>
    </r>
  </si>
  <si>
    <r>
      <t xml:space="preserve">(7) </t>
    </r>
    <r>
      <rPr>
        <b/>
        <sz val="10"/>
        <rFont val="Arial"/>
        <family val="2"/>
      </rPr>
      <t xml:space="preserve">Grall J., Maguer M., Tauran A., Lescop M., Le Garrec V. </t>
    </r>
    <r>
      <rPr>
        <sz val="10"/>
        <rFont val="Arial"/>
        <family val="0"/>
      </rPr>
      <t xml:space="preserve">(2021). Contrat UBO – Ifremer 2020.  Rapport final - Année 2020, 36 p. </t>
    </r>
  </si>
  <si>
    <r>
      <t xml:space="preserve">(34) </t>
    </r>
    <r>
      <rPr>
        <b/>
        <sz val="12"/>
        <rFont val="Calibri"/>
        <family val="2"/>
      </rPr>
      <t xml:space="preserve">Aubert F., Sauriau P-G., Guenneteau S. </t>
    </r>
    <r>
      <rPr>
        <sz val="12"/>
        <rFont val="Calibri"/>
        <family val="2"/>
      </rPr>
      <t>(2021). Contrôle de surveillance DCE 2020 de la masse d’eau côtière «FRFC02 - Pertuis charentais » et de la masse d’eau de transition « FRFT09 - Estuaire de la Gironde » pour les herbiers de Zostera (Zosterella) noltei Hornemann: Rapport final. Rapport CNRS Cohabys- Ifremer - Agence de l'Eau Adour Garonne , La Rochelle, 66 pp.</t>
    </r>
  </si>
  <si>
    <r>
      <t xml:space="preserve">(12) </t>
    </r>
    <r>
      <rPr>
        <b/>
        <sz val="10"/>
        <rFont val="Arial"/>
        <family val="2"/>
      </rPr>
      <t>Grall J., Maguer M., Tauran A., Lescop M., Le Garrec V.</t>
    </r>
    <r>
      <rPr>
        <sz val="10"/>
        <rFont val="Arial"/>
        <family val="2"/>
      </rPr>
      <t xml:space="preserve"> (2021). Contrat UBO – Ifremer 2021.  Rapport final - Année 2020, 36 p. </t>
    </r>
  </si>
  <si>
    <r>
      <t xml:space="preserve">(13) </t>
    </r>
    <r>
      <rPr>
        <b/>
        <sz val="10"/>
        <color indexed="8"/>
        <rFont val="Arial"/>
        <family val="2"/>
      </rPr>
      <t>Cosson T.</t>
    </r>
    <r>
      <rPr>
        <sz val="10"/>
        <color indexed="8"/>
        <rFont val="Arial"/>
        <family val="2"/>
      </rPr>
      <t xml:space="preserve"> (2021). Surveillance DCE de la masse d’eau côtière « FR GC 39 Golfe du Morbihan » pour les herbiers de Zostera noltei
Point de suivi stationnel -Bie de l'Ours - 2020, 26 p</t>
    </r>
  </si>
  <si>
    <r>
      <t xml:space="preserve">(11) </t>
    </r>
    <r>
      <rPr>
        <b/>
        <sz val="10"/>
        <rFont val="Arial"/>
        <family val="2"/>
      </rPr>
      <t xml:space="preserve">Cosson T. </t>
    </r>
    <r>
      <rPr>
        <sz val="10"/>
        <rFont val="Arial"/>
        <family val="2"/>
      </rPr>
      <t>(2020). Surveillance DCE de la masse d’eau côtière
« FR GC 39 Golfe du Morbihan » pour les herbiers de Zostera noltei - point de suivi stationnel complémentaire - 2019. PNRGM. 27 p.</t>
    </r>
  </si>
  <si>
    <t>rajouté en 2020</t>
  </si>
  <si>
    <r>
      <t xml:space="preserve">(9) </t>
    </r>
    <r>
      <rPr>
        <b/>
        <sz val="10"/>
        <rFont val="Arial"/>
        <family val="2"/>
      </rPr>
      <t xml:space="preserve">Ollivier E., Lemoine A.,  Timsit O., Baffreau A., Garcia A. </t>
    </r>
    <r>
      <rPr>
        <sz val="10"/>
        <rFont val="Arial"/>
        <family val="2"/>
      </rPr>
      <t>(2021) . Acquisition de données biologiques. Suivi de peuplements benthiques dans le cadre de la surveillance DCE-Benthos. Action 20120. Rapport GEMEL Normandie, 47 p.</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</si>
</sst>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
    <numFmt numFmtId="168" formatCode="0.00000000"/>
    <numFmt numFmtId="169" formatCode="0.0000000"/>
    <numFmt numFmtId="170" formatCode="0.000000"/>
    <numFmt numFmtId="171" formatCode="0.00000"/>
    <numFmt numFmtId="172" formatCode="0.0000"/>
    <numFmt numFmtId="173" formatCode="0.000000000"/>
    <numFmt numFmtId="174" formatCode="&quot;Vrai&quot;;&quot;Vrai&quot;;&quot;Faux&quot;"/>
    <numFmt numFmtId="175" formatCode="&quot;Actif&quot;;&quot;Actif&quot;;&quot;Inactif&quot;"/>
    <numFmt numFmtId="176" formatCode="[$€-2]\ #,##0.00_);[Red]\([$€-2]\ #,##0.00\)"/>
    <numFmt numFmtId="177" formatCode="0.0000000000"/>
    <numFmt numFmtId="178" formatCode="0.00000000000"/>
  </numFmts>
  <fonts count="65">
    <font>
      <sz val="10"/>
      <name val="Arial"/>
      <family val="0"/>
    </font>
    <font>
      <sz val="11"/>
      <color indexed="8"/>
      <name val="Calibri"/>
      <family val="2"/>
    </font>
    <font>
      <b/>
      <sz val="10"/>
      <name val="Arial"/>
      <family val="2"/>
    </font>
    <font>
      <sz val="8"/>
      <name val="Arial"/>
      <family val="2"/>
    </font>
    <font>
      <sz val="11"/>
      <name val="Arial"/>
      <family val="2"/>
    </font>
    <font>
      <i/>
      <sz val="10"/>
      <name val="Arial"/>
      <family val="2"/>
    </font>
    <font>
      <b/>
      <sz val="10"/>
      <color indexed="8"/>
      <name val="Arial"/>
      <family val="2"/>
    </font>
    <font>
      <sz val="10"/>
      <color indexed="8"/>
      <name val="Arial"/>
      <family val="2"/>
    </font>
    <font>
      <i/>
      <sz val="10"/>
      <color indexed="8"/>
      <name val="Arial"/>
      <family val="2"/>
    </font>
    <font>
      <vertAlign val="superscript"/>
      <sz val="10"/>
      <name val="Arial"/>
      <family val="2"/>
    </font>
    <font>
      <sz val="11"/>
      <name val="Calibri"/>
      <family val="2"/>
    </font>
    <font>
      <sz val="8.5"/>
      <name val="MS Sans Serif"/>
      <family val="0"/>
    </font>
    <font>
      <sz val="10"/>
      <color indexed="10"/>
      <name val="Arial"/>
      <family val="2"/>
    </font>
    <font>
      <b/>
      <vertAlign val="superscript"/>
      <sz val="10"/>
      <name val="Arial"/>
      <family val="2"/>
    </font>
    <font>
      <sz val="7"/>
      <name val="Times New Roman"/>
      <family val="1"/>
    </font>
    <font>
      <sz val="10"/>
      <name val="MS Sans Serif"/>
      <family val="2"/>
    </font>
    <font>
      <b/>
      <i/>
      <sz val="10"/>
      <name val="Arial"/>
      <family val="2"/>
    </font>
    <font>
      <b/>
      <sz val="10"/>
      <color indexed="10"/>
      <name val="Arial"/>
      <family val="2"/>
    </font>
    <font>
      <b/>
      <sz val="11"/>
      <name val="Calibri"/>
      <family val="2"/>
    </font>
    <font>
      <u val="single"/>
      <sz val="10"/>
      <color indexed="12"/>
      <name val="Arial"/>
      <family val="2"/>
    </font>
    <font>
      <u val="single"/>
      <sz val="10"/>
      <color indexed="20"/>
      <name val="Arial"/>
      <family val="2"/>
    </font>
    <font>
      <b/>
      <sz val="12"/>
      <name val="Arial"/>
      <family val="2"/>
    </font>
    <font>
      <b/>
      <sz val="16"/>
      <color indexed="10"/>
      <name val="Arial"/>
      <family val="2"/>
    </font>
    <font>
      <sz val="8.5"/>
      <color indexed="10"/>
      <name val="MS Sans Serif"/>
      <family val="0"/>
    </font>
    <font>
      <strike/>
      <sz val="10"/>
      <name val="Arial"/>
      <family val="2"/>
    </font>
    <font>
      <i/>
      <sz val="11"/>
      <name val="Calibri"/>
      <family val="2"/>
    </font>
    <font>
      <sz val="12"/>
      <name val="Calibri"/>
      <family val="2"/>
    </font>
    <font>
      <b/>
      <sz val="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0"/>
      <color theme="1"/>
      <name val="Arial"/>
      <family val="2"/>
    </font>
    <font>
      <sz val="10"/>
      <color theme="1"/>
      <name val="Arial"/>
      <family val="2"/>
    </font>
    <font>
      <sz val="10"/>
      <color rgb="FFFF0000"/>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47"/>
        <bgColor indexed="64"/>
      </patternFill>
    </fill>
    <fill>
      <patternFill patternType="solid">
        <fgColor indexed="21"/>
        <bgColor indexed="64"/>
      </patternFill>
    </fill>
    <fill>
      <patternFill patternType="solid">
        <fgColor indexed="57"/>
        <bgColor indexed="64"/>
      </patternFill>
    </fill>
    <fill>
      <patternFill patternType="solid">
        <fgColor indexed="43"/>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style="medium"/>
      <top style="medium"/>
      <bottom style="medium"/>
    </border>
    <border>
      <left/>
      <right style="medium"/>
      <top/>
      <bottom style="medium"/>
    </border>
    <border>
      <left style="thin"/>
      <right>
        <color indexed="63"/>
      </right>
      <top>
        <color indexed="63"/>
      </top>
      <bottom>
        <color indexed="63"/>
      </bottom>
    </border>
    <border>
      <left style="medium"/>
      <right style="thin"/>
      <top>
        <color indexed="63"/>
      </top>
      <bottom style="thin"/>
    </border>
    <border>
      <left style="thin"/>
      <right style="thin"/>
      <top>
        <color indexed="63"/>
      </top>
      <bottom>
        <color indexed="63"/>
      </bottom>
    </border>
    <border>
      <left style="medium"/>
      <right style="medium"/>
      <top style="medium"/>
      <bottom style="medium"/>
    </border>
    <border>
      <left style="medium"/>
      <right style="medium"/>
      <top/>
      <bottom style="medium"/>
    </border>
    <border>
      <left style="thin"/>
      <right>
        <color indexed="63"/>
      </right>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style="thin"/>
      <right style="thin"/>
      <top/>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0" borderId="2" applyNumberFormat="0" applyFill="0" applyAlignment="0" applyProtection="0"/>
    <xf numFmtId="0" fontId="49" fillId="26" borderId="1" applyNumberFormat="0" applyAlignment="0" applyProtection="0"/>
    <xf numFmtId="0" fontId="50" fillId="2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8"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0" fillId="29" borderId="3" applyNumberFormat="0" applyFont="0" applyAlignment="0" applyProtection="0"/>
    <xf numFmtId="9" fontId="0" fillId="0" borderId="0" applyFont="0" applyFill="0" applyBorder="0" applyAlignment="0" applyProtection="0"/>
    <xf numFmtId="0" fontId="52" fillId="30" borderId="0" applyNumberFormat="0" applyBorder="0" applyAlignment="0" applyProtection="0"/>
    <xf numFmtId="0" fontId="53" fillId="25"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1" borderId="9" applyNumberFormat="0" applyAlignment="0" applyProtection="0"/>
  </cellStyleXfs>
  <cellXfs count="318">
    <xf numFmtId="0" fontId="0" fillId="0" borderId="0" xfId="0"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horizontal="center"/>
    </xf>
    <xf numFmtId="0" fontId="0" fillId="0" borderId="10" xfId="0" applyBorder="1" applyAlignment="1">
      <alignment/>
    </xf>
    <xf numFmtId="0" fontId="0" fillId="0" borderId="0" xfId="0" applyFont="1" applyAlignment="1">
      <alignment/>
    </xf>
    <xf numFmtId="0" fontId="0" fillId="0" borderId="0" xfId="0" applyFont="1" applyAlignment="1">
      <alignment horizontal="justify"/>
    </xf>
    <xf numFmtId="0" fontId="0" fillId="0" borderId="10" xfId="0" applyFont="1" applyBorder="1" applyAlignment="1">
      <alignment horizontal="center" wrapText="1"/>
    </xf>
    <xf numFmtId="0" fontId="0" fillId="0" borderId="10" xfId="0" applyFon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1" xfId="0" applyBorder="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7" fillId="0" borderId="0" xfId="0" applyFont="1" applyAlignment="1">
      <alignment horizontal="justify"/>
    </xf>
    <xf numFmtId="0" fontId="2" fillId="0" borderId="0" xfId="0" applyFont="1" applyFill="1" applyAlignment="1">
      <alignment horizontal="center"/>
    </xf>
    <xf numFmtId="0" fontId="0" fillId="0" borderId="0" xfId="0" applyFill="1" applyAlignment="1">
      <alignment horizontal="center"/>
    </xf>
    <xf numFmtId="0" fontId="2" fillId="0" borderId="0" xfId="0" applyFont="1" applyAlignment="1">
      <alignment horizontal="left"/>
    </xf>
    <xf numFmtId="0" fontId="0" fillId="0" borderId="0" xfId="0" applyAlignment="1">
      <alignment horizontal="left"/>
    </xf>
    <xf numFmtId="0" fontId="12" fillId="0" borderId="0" xfId="0" applyFont="1" applyAlignment="1">
      <alignment/>
    </xf>
    <xf numFmtId="0" fontId="2" fillId="0" borderId="10" xfId="0" applyFont="1" applyBorder="1" applyAlignment="1">
      <alignment horizontal="left"/>
    </xf>
    <xf numFmtId="0" fontId="0" fillId="0" borderId="10" xfId="0" applyFont="1" applyBorder="1" applyAlignment="1">
      <alignment horizontal="center" vertical="top" wrapText="1"/>
    </xf>
    <xf numFmtId="2" fontId="0" fillId="0" borderId="0" xfId="0" applyNumberFormat="1" applyAlignment="1">
      <alignment/>
    </xf>
    <xf numFmtId="0" fontId="2" fillId="0" borderId="11" xfId="0" applyFont="1" applyBorder="1" applyAlignment="1">
      <alignment horizontal="left"/>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0" xfId="0" applyBorder="1" applyAlignment="1">
      <alignment horizontal="left"/>
    </xf>
    <xf numFmtId="1" fontId="12" fillId="0" borderId="0" xfId="0" applyNumberFormat="1" applyFont="1" applyAlignment="1">
      <alignment/>
    </xf>
    <xf numFmtId="0" fontId="2" fillId="0" borderId="10" xfId="0" applyFont="1"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vertical="top" wrapText="1"/>
    </xf>
    <xf numFmtId="0" fontId="0" fillId="32" borderId="10" xfId="0" applyFill="1" applyBorder="1" applyAlignment="1">
      <alignment/>
    </xf>
    <xf numFmtId="0" fontId="0" fillId="0" borderId="14" xfId="0" applyFont="1" applyBorder="1" applyAlignment="1">
      <alignment horizontal="justify" vertical="top" wrapText="1"/>
    </xf>
    <xf numFmtId="0" fontId="0" fillId="0" borderId="14" xfId="0" applyFont="1" applyBorder="1" applyAlignment="1">
      <alignment horizontal="center" wrapText="1"/>
    </xf>
    <xf numFmtId="0" fontId="0" fillId="33" borderId="10" xfId="0" applyFill="1" applyBorder="1" applyAlignment="1">
      <alignment/>
    </xf>
    <xf numFmtId="0" fontId="0" fillId="34" borderId="10" xfId="0" applyFill="1" applyBorder="1" applyAlignment="1">
      <alignment/>
    </xf>
    <xf numFmtId="0" fontId="0" fillId="18" borderId="10" xfId="0" applyFill="1" applyBorder="1" applyAlignment="1">
      <alignment/>
    </xf>
    <xf numFmtId="0" fontId="0" fillId="35" borderId="10" xfId="0" applyFill="1" applyBorder="1" applyAlignment="1">
      <alignment/>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12" fillId="0" borderId="10" xfId="0" applyFont="1" applyBorder="1" applyAlignment="1">
      <alignment horizontal="center" vertical="center"/>
    </xf>
    <xf numFmtId="166" fontId="0" fillId="0" borderId="10" xfId="0" applyNumberFormat="1" applyBorder="1" applyAlignment="1">
      <alignment horizontal="center" vertical="center"/>
    </xf>
    <xf numFmtId="2" fontId="2" fillId="0" borderId="10" xfId="0" applyNumberFormat="1" applyFont="1" applyBorder="1" applyAlignment="1">
      <alignment/>
    </xf>
    <xf numFmtId="0" fontId="0" fillId="0" borderId="10" xfId="0" applyFont="1" applyFill="1" applyBorder="1" applyAlignment="1">
      <alignment horizontal="center" vertical="center" wrapText="1"/>
    </xf>
    <xf numFmtId="2" fontId="0" fillId="0" borderId="10" xfId="0" applyNumberFormat="1" applyBorder="1" applyAlignment="1">
      <alignment horizontal="center"/>
    </xf>
    <xf numFmtId="0" fontId="0" fillId="0" borderId="10" xfId="0" applyFont="1" applyBorder="1" applyAlignment="1">
      <alignment horizontal="center" vertical="center"/>
    </xf>
    <xf numFmtId="166" fontId="11" fillId="0" borderId="10" xfId="0" applyNumberFormat="1" applyFont="1" applyBorder="1" applyAlignment="1">
      <alignment horizontal="center" vertical="center"/>
    </xf>
    <xf numFmtId="0" fontId="15" fillId="0" borderId="10"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vertical="center"/>
    </xf>
    <xf numFmtId="166" fontId="0" fillId="0" borderId="10" xfId="0" applyNumberFormat="1" applyFont="1" applyBorder="1" applyAlignment="1">
      <alignment horizontal="center" vertical="center"/>
    </xf>
    <xf numFmtId="2" fontId="11" fillId="0" borderId="10" xfId="0" applyNumberFormat="1" applyFont="1" applyBorder="1" applyAlignment="1">
      <alignment horizontal="center"/>
    </xf>
    <xf numFmtId="0" fontId="15" fillId="0" borderId="10" xfId="0" applyFont="1" applyBorder="1" applyAlignment="1">
      <alignment horizontal="center"/>
    </xf>
    <xf numFmtId="0" fontId="2" fillId="0" borderId="11" xfId="0" applyFont="1" applyBorder="1" applyAlignment="1">
      <alignment/>
    </xf>
    <xf numFmtId="2" fontId="0" fillId="0" borderId="10" xfId="0" applyNumberFormat="1" applyFont="1" applyBorder="1" applyAlignment="1">
      <alignment horizontal="center" vertical="center"/>
    </xf>
    <xf numFmtId="0" fontId="16" fillId="0" borderId="11" xfId="0" applyFont="1" applyBorder="1" applyAlignment="1">
      <alignment horizontal="center"/>
    </xf>
    <xf numFmtId="0" fontId="0" fillId="34" borderId="10" xfId="0" applyFont="1" applyFill="1" applyBorder="1" applyAlignment="1">
      <alignment horizontal="center" vertical="center"/>
    </xf>
    <xf numFmtId="0" fontId="0" fillId="34" borderId="0" xfId="0" applyFill="1" applyAlignment="1">
      <alignment/>
    </xf>
    <xf numFmtId="0" fontId="0" fillId="0" borderId="10" xfId="0" applyBorder="1" applyAlignment="1">
      <alignment horizontal="center" vertical="center" wrapText="1"/>
    </xf>
    <xf numFmtId="0" fontId="0" fillId="34" borderId="10" xfId="0" applyFill="1" applyBorder="1" applyAlignment="1">
      <alignment horizontal="center" vertical="center"/>
    </xf>
    <xf numFmtId="0" fontId="0" fillId="0" borderId="0" xfId="0" applyFont="1" applyAlignment="1">
      <alignment horizontal="center"/>
    </xf>
    <xf numFmtId="0" fontId="0" fillId="0" borderId="10" xfId="0" applyBorder="1" applyAlignment="1">
      <alignment wrapText="1"/>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left" wrapText="1"/>
    </xf>
    <xf numFmtId="0" fontId="0" fillId="36" borderId="0" xfId="0" applyFont="1" applyFill="1" applyAlignment="1">
      <alignment horizontal="center"/>
    </xf>
    <xf numFmtId="0" fontId="0" fillId="0" borderId="0" xfId="0" applyBorder="1" applyAlignment="1">
      <alignment/>
    </xf>
    <xf numFmtId="0" fontId="2" fillId="0" borderId="0" xfId="0" applyFont="1" applyAlignment="1">
      <alignment wrapText="1"/>
    </xf>
    <xf numFmtId="0" fontId="0" fillId="0" borderId="11" xfId="0" applyBorder="1" applyAlignment="1">
      <alignment horizontal="center" vertical="center"/>
    </xf>
    <xf numFmtId="0" fontId="0" fillId="0" borderId="11" xfId="0" applyFont="1" applyBorder="1" applyAlignment="1">
      <alignment horizontal="center" vertical="center"/>
    </xf>
    <xf numFmtId="0" fontId="5" fillId="0" borderId="10" xfId="0" applyFont="1" applyBorder="1" applyAlignment="1">
      <alignment horizontal="center" vertical="center"/>
    </xf>
    <xf numFmtId="0" fontId="2" fillId="0" borderId="0" xfId="0" applyNumberFormat="1" applyFont="1" applyAlignment="1">
      <alignment wrapText="1"/>
    </xf>
    <xf numFmtId="0" fontId="5" fillId="0" borderId="10"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xf>
    <xf numFmtId="2" fontId="2" fillId="0" borderId="0" xfId="0" applyNumberFormat="1" applyFont="1" applyBorder="1" applyAlignment="1">
      <alignment/>
    </xf>
    <xf numFmtId="166" fontId="2" fillId="0" borderId="0" xfId="0" applyNumberFormat="1" applyFont="1" applyAlignment="1">
      <alignment/>
    </xf>
    <xf numFmtId="0" fontId="2" fillId="34" borderId="0" xfId="0" applyFont="1" applyFill="1" applyAlignment="1">
      <alignment/>
    </xf>
    <xf numFmtId="0" fontId="5" fillId="0" borderId="10" xfId="0" applyFont="1" applyFill="1" applyBorder="1" applyAlignment="1">
      <alignment horizontal="center" vertical="center"/>
    </xf>
    <xf numFmtId="0" fontId="0" fillId="0" borderId="0" xfId="0" applyFont="1" applyFill="1" applyBorder="1" applyAlignment="1">
      <alignment/>
    </xf>
    <xf numFmtId="2" fontId="2" fillId="0" borderId="10" xfId="0" applyNumberFormat="1" applyFont="1" applyBorder="1" applyAlignment="1">
      <alignment horizontal="center"/>
    </xf>
    <xf numFmtId="0" fontId="2" fillId="34" borderId="0" xfId="0" applyFont="1" applyFill="1" applyAlignment="1">
      <alignment horizontal="center"/>
    </xf>
    <xf numFmtId="0" fontId="0" fillId="0" borderId="0" xfId="0" applyFont="1" applyAlignment="1">
      <alignment horizontal="left" wrapText="1"/>
    </xf>
    <xf numFmtId="2" fontId="11" fillId="0" borderId="0" xfId="54" applyNumberFormat="1" applyFont="1" applyAlignment="1">
      <alignment horizontal="center"/>
      <protection/>
    </xf>
    <xf numFmtId="2" fontId="0" fillId="0" borderId="0" xfId="52" applyNumberFormat="1" applyFont="1" applyAlignment="1">
      <alignment horizontal="center"/>
      <protection/>
    </xf>
    <xf numFmtId="0" fontId="12" fillId="0" borderId="10"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10" xfId="0" applyFont="1" applyBorder="1" applyAlignment="1">
      <alignment wrapText="1"/>
    </xf>
    <xf numFmtId="2" fontId="15" fillId="0" borderId="16" xfId="0" applyNumberFormat="1" applyFont="1" applyBorder="1" applyAlignment="1" quotePrefix="1">
      <alignment horizontal="center"/>
    </xf>
    <xf numFmtId="0" fontId="0" fillId="0" borderId="0" xfId="0" applyAlignment="1">
      <alignment horizontal="center"/>
    </xf>
    <xf numFmtId="166" fontId="0" fillId="0" borderId="10" xfId="0" applyNumberFormat="1" applyBorder="1" applyAlignment="1">
      <alignment horizontal="center"/>
    </xf>
    <xf numFmtId="166" fontId="2" fillId="0" borderId="10" xfId="0" applyNumberFormat="1" applyFont="1" applyBorder="1" applyAlignment="1">
      <alignment/>
    </xf>
    <xf numFmtId="1" fontId="2" fillId="0" borderId="10" xfId="0" applyNumberFormat="1" applyFont="1" applyBorder="1" applyAlignment="1">
      <alignment/>
    </xf>
    <xf numFmtId="0" fontId="0" fillId="0" borderId="10" xfId="0" applyFont="1" applyBorder="1" applyAlignment="1">
      <alignment horizontal="center"/>
    </xf>
    <xf numFmtId="1" fontId="17" fillId="0" borderId="10" xfId="0" applyNumberFormat="1" applyFont="1" applyBorder="1" applyAlignment="1">
      <alignment/>
    </xf>
    <xf numFmtId="0" fontId="0" fillId="0" borderId="10" xfId="0" applyFill="1" applyBorder="1" applyAlignment="1">
      <alignment horizontal="center"/>
    </xf>
    <xf numFmtId="1" fontId="0" fillId="0" borderId="10" xfId="0" applyNumberFormat="1" applyFill="1" applyBorder="1" applyAlignment="1">
      <alignment horizontal="center" vertical="center"/>
    </xf>
    <xf numFmtId="0" fontId="0" fillId="0" borderId="10" xfId="0" applyFill="1" applyBorder="1" applyAlignment="1">
      <alignment/>
    </xf>
    <xf numFmtId="166" fontId="2" fillId="0" borderId="10" xfId="0" applyNumberFormat="1" applyFont="1" applyBorder="1" applyAlignment="1">
      <alignment horizontal="center"/>
    </xf>
    <xf numFmtId="166" fontId="2" fillId="0" borderId="10" xfId="0" applyNumberFormat="1" applyFont="1" applyBorder="1" applyAlignment="1">
      <alignment horizontal="right"/>
    </xf>
    <xf numFmtId="0" fontId="2" fillId="0" borderId="10" xfId="0" applyFont="1" applyBorder="1" applyAlignment="1">
      <alignment horizontal="right"/>
    </xf>
    <xf numFmtId="0" fontId="0" fillId="0" borderId="17" xfId="0" applyBorder="1" applyAlignment="1">
      <alignment horizontal="center" vertical="center"/>
    </xf>
    <xf numFmtId="2" fontId="17" fillId="0" borderId="10" xfId="0" applyNumberFormat="1" applyFont="1" applyBorder="1" applyAlignment="1">
      <alignment horizontal="center"/>
    </xf>
    <xf numFmtId="0" fontId="2" fillId="0" borderId="10" xfId="0" applyFont="1" applyFill="1" applyBorder="1" applyAlignment="1">
      <alignment/>
    </xf>
    <xf numFmtId="0" fontId="0" fillId="34" borderId="0" xfId="0" applyFont="1" applyFill="1" applyAlignment="1">
      <alignment/>
    </xf>
    <xf numFmtId="0" fontId="10" fillId="34" borderId="18" xfId="0" applyFont="1" applyFill="1" applyBorder="1" applyAlignment="1">
      <alignment horizontal="left" wrapText="1"/>
    </xf>
    <xf numFmtId="0" fontId="10" fillId="34" borderId="18" xfId="0" applyFont="1" applyFill="1" applyBorder="1" applyAlignment="1">
      <alignment horizontal="center"/>
    </xf>
    <xf numFmtId="0" fontId="2" fillId="0" borderId="10" xfId="0" applyFont="1" applyBorder="1" applyAlignment="1">
      <alignment horizontal="left" wrapText="1"/>
    </xf>
    <xf numFmtId="0" fontId="2" fillId="34" borderId="10" xfId="0" applyFont="1" applyFill="1" applyBorder="1" applyAlignment="1">
      <alignment/>
    </xf>
    <xf numFmtId="2" fontId="0" fillId="0" borderId="10" xfId="0" applyNumberForma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21" fillId="0" borderId="0" xfId="0" applyFont="1" applyAlignment="1">
      <alignment/>
    </xf>
    <xf numFmtId="0" fontId="2" fillId="0" borderId="0" xfId="0" applyFont="1" applyBorder="1" applyAlignment="1">
      <alignment horizontal="center"/>
    </xf>
    <xf numFmtId="0" fontId="2" fillId="34" borderId="10" xfId="0" applyFont="1" applyFill="1" applyBorder="1" applyAlignment="1">
      <alignment horizontal="center"/>
    </xf>
    <xf numFmtId="0" fontId="2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10" fillId="34" borderId="10" xfId="0" applyFont="1" applyFill="1" applyBorder="1" applyAlignment="1">
      <alignment horizontal="left" wrapText="1"/>
    </xf>
    <xf numFmtId="0" fontId="10" fillId="34" borderId="10" xfId="0" applyFont="1" applyFill="1" applyBorder="1" applyAlignment="1">
      <alignment horizontal="center"/>
    </xf>
    <xf numFmtId="1" fontId="2" fillId="0" borderId="0" xfId="0" applyNumberFormat="1" applyFont="1" applyAlignment="1">
      <alignment horizontal="center"/>
    </xf>
    <xf numFmtId="1" fontId="2" fillId="0" borderId="10" xfId="0" applyNumberFormat="1" applyFont="1" applyBorder="1" applyAlignment="1">
      <alignment horizontal="center"/>
    </xf>
    <xf numFmtId="2" fontId="0" fillId="0" borderId="10" xfId="0" applyNumberFormat="1" applyFont="1"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2" fontId="15" fillId="0" borderId="10" xfId="0" applyNumberFormat="1" applyFont="1" applyBorder="1" applyAlignment="1" quotePrefix="1">
      <alignment horizontal="center"/>
    </xf>
    <xf numFmtId="2" fontId="0" fillId="0" borderId="10" xfId="0" applyNumberFormat="1" applyFont="1" applyFill="1" applyBorder="1" applyAlignment="1">
      <alignment/>
    </xf>
    <xf numFmtId="0" fontId="2" fillId="37" borderId="10" xfId="0" applyFont="1" applyFill="1" applyBorder="1" applyAlignment="1">
      <alignment horizontal="center"/>
    </xf>
    <xf numFmtId="0" fontId="0" fillId="0" borderId="10" xfId="0" applyFont="1" applyBorder="1" applyAlignment="1">
      <alignment wrapText="1"/>
    </xf>
    <xf numFmtId="0" fontId="0" fillId="0" borderId="0" xfId="0" applyFont="1" applyAlignment="1">
      <alignment wrapText="1"/>
    </xf>
    <xf numFmtId="0" fontId="0" fillId="0" borderId="10" xfId="0" applyFont="1" applyBorder="1" applyAlignment="1">
      <alignment horizontal="justify" wrapText="1"/>
    </xf>
    <xf numFmtId="0" fontId="0" fillId="0" borderId="10" xfId="0" applyFont="1" applyBorder="1" applyAlignment="1">
      <alignment horizontal="left" wrapText="1"/>
    </xf>
    <xf numFmtId="0" fontId="0" fillId="0" borderId="0" xfId="0" applyFont="1" applyAlignment="1">
      <alignment wrapText="1"/>
    </xf>
    <xf numFmtId="0" fontId="2"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12" fillId="0" borderId="0" xfId="0" applyFont="1" applyAlignment="1">
      <alignment horizontal="center"/>
    </xf>
    <xf numFmtId="0" fontId="0" fillId="0" borderId="10" xfId="0" applyFont="1" applyBorder="1" applyAlignment="1">
      <alignment wrapText="1"/>
    </xf>
    <xf numFmtId="0" fontId="10" fillId="34" borderId="22" xfId="0" applyFont="1" applyFill="1" applyBorder="1" applyAlignment="1">
      <alignment horizontal="center"/>
    </xf>
    <xf numFmtId="2" fontId="2" fillId="0" borderId="21" xfId="0" applyNumberFormat="1" applyFont="1" applyBorder="1" applyAlignment="1">
      <alignment horizontal="center"/>
    </xf>
    <xf numFmtId="0" fontId="4" fillId="0" borderId="10" xfId="0" applyFont="1" applyBorder="1" applyAlignment="1">
      <alignment wrapText="1"/>
    </xf>
    <xf numFmtId="0" fontId="2" fillId="0" borderId="12" xfId="0" applyFont="1" applyBorder="1" applyAlignment="1">
      <alignment horizontal="center" vertical="center"/>
    </xf>
    <xf numFmtId="0" fontId="2" fillId="38"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10" xfId="0" applyNumberFormat="1" applyBorder="1" applyAlignment="1">
      <alignment horizontal="left" vertical="center" wrapText="1"/>
    </xf>
    <xf numFmtId="0" fontId="0" fillId="0" borderId="0" xfId="0" applyFont="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 fillId="0" borderId="17" xfId="0" applyFont="1" applyBorder="1" applyAlignment="1">
      <alignment horizontal="left" wrapText="1"/>
    </xf>
    <xf numFmtId="0" fontId="0" fillId="0" borderId="10" xfId="0" applyFont="1" applyBorder="1" applyAlignment="1">
      <alignment horizontal="left" vertical="center" wrapText="1"/>
    </xf>
    <xf numFmtId="0" fontId="7" fillId="0" borderId="0" xfId="0" applyFont="1" applyAlignment="1">
      <alignment horizontal="left" wrapText="1"/>
    </xf>
    <xf numFmtId="0" fontId="0" fillId="0" borderId="0" xfId="0" applyFill="1" applyAlignment="1">
      <alignment horizontal="left" wrapText="1"/>
    </xf>
    <xf numFmtId="0" fontId="2"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7" xfId="0" applyFill="1" applyBorder="1" applyAlignment="1">
      <alignment horizontal="center" vertical="center" wrapText="1"/>
    </xf>
    <xf numFmtId="0" fontId="0" fillId="0" borderId="10" xfId="0" applyFill="1" applyBorder="1" applyAlignment="1">
      <alignment horizontal="left" wrapText="1"/>
    </xf>
    <xf numFmtId="0" fontId="0" fillId="0" borderId="10" xfId="0" applyNumberFormat="1" applyFont="1" applyBorder="1" applyAlignment="1">
      <alignment wrapText="1"/>
    </xf>
    <xf numFmtId="0" fontId="0" fillId="0" borderId="10" xfId="0" applyFill="1" applyBorder="1" applyAlignment="1">
      <alignment wrapText="1"/>
    </xf>
    <xf numFmtId="0" fontId="2" fillId="37" borderId="15" xfId="0" applyFont="1" applyFill="1" applyBorder="1" applyAlignment="1">
      <alignment horizontal="center"/>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justify" wrapText="1"/>
    </xf>
    <xf numFmtId="0" fontId="4" fillId="0" borderId="10" xfId="0" applyFont="1" applyBorder="1" applyAlignment="1">
      <alignment horizontal="justify" wrapText="1"/>
    </xf>
    <xf numFmtId="0" fontId="0" fillId="0" borderId="10" xfId="0" applyFont="1" applyBorder="1" applyAlignment="1">
      <alignment horizontal="justify" vertical="center" wrapText="1"/>
    </xf>
    <xf numFmtId="2" fontId="0" fillId="0" borderId="10" xfId="0" applyNumberFormat="1" applyFill="1" applyBorder="1" applyAlignment="1">
      <alignment/>
    </xf>
    <xf numFmtId="2" fontId="0" fillId="0" borderId="10" xfId="0" applyNumberFormat="1" applyFill="1" applyBorder="1" applyAlignment="1">
      <alignment horizontal="center"/>
    </xf>
    <xf numFmtId="0" fontId="2" fillId="37" borderId="0" xfId="0" applyFont="1" applyFill="1" applyAlignment="1">
      <alignment horizontal="center"/>
    </xf>
    <xf numFmtId="0" fontId="2" fillId="40" borderId="10" xfId="0" applyFont="1" applyFill="1" applyBorder="1" applyAlignment="1">
      <alignment horizontal="center"/>
    </xf>
    <xf numFmtId="0" fontId="0" fillId="0" borderId="23" xfId="0" applyBorder="1" applyAlignment="1">
      <alignment horizontal="center"/>
    </xf>
    <xf numFmtId="0" fontId="17" fillId="0" borderId="23" xfId="0" applyFont="1" applyBorder="1" applyAlignment="1">
      <alignment horizontal="center"/>
    </xf>
    <xf numFmtId="0" fontId="0" fillId="0" borderId="24" xfId="0" applyBorder="1" applyAlignment="1">
      <alignment wrapText="1"/>
    </xf>
    <xf numFmtId="0" fontId="0" fillId="0" borderId="10" xfId="0" applyFont="1" applyFill="1" applyBorder="1" applyAlignment="1">
      <alignment wrapText="1"/>
    </xf>
    <xf numFmtId="167" fontId="0" fillId="0" borderId="0" xfId="0" applyNumberFormat="1" applyAlignment="1">
      <alignment/>
    </xf>
    <xf numFmtId="0" fontId="0" fillId="35" borderId="0" xfId="0" applyFill="1" applyAlignment="1">
      <alignment/>
    </xf>
    <xf numFmtId="0" fontId="0" fillId="0" borderId="0" xfId="0" applyFill="1" applyAlignment="1">
      <alignment/>
    </xf>
    <xf numFmtId="0" fontId="0" fillId="35" borderId="21" xfId="0" applyFill="1" applyBorder="1" applyAlignment="1">
      <alignment/>
    </xf>
    <xf numFmtId="0" fontId="0" fillId="0" borderId="15" xfId="0" applyFill="1" applyBorder="1" applyAlignment="1">
      <alignment/>
    </xf>
    <xf numFmtId="0" fontId="0" fillId="0" borderId="10" xfId="0" applyFont="1" applyFill="1" applyBorder="1" applyAlignment="1">
      <alignment horizontal="justify" wrapText="1"/>
    </xf>
    <xf numFmtId="0" fontId="2" fillId="37"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justify" wrapText="1"/>
    </xf>
    <xf numFmtId="0" fontId="0" fillId="0" borderId="10" xfId="0" applyFill="1" applyBorder="1" applyAlignment="1" quotePrefix="1">
      <alignment horizontal="center" vertical="center"/>
    </xf>
    <xf numFmtId="0" fontId="0" fillId="0" borderId="10" xfId="0" applyFont="1" applyFill="1" applyBorder="1" applyAlignment="1">
      <alignment horizontal="center" vertical="center"/>
    </xf>
    <xf numFmtId="166" fontId="0" fillId="0" borderId="10" xfId="0" applyNumberFormat="1" applyFont="1" applyFill="1" applyBorder="1" applyAlignment="1">
      <alignment horizontal="center" vertical="center"/>
    </xf>
    <xf numFmtId="0" fontId="0" fillId="0" borderId="10" xfId="0" applyNumberFormat="1" applyFont="1" applyFill="1" applyBorder="1" applyAlignment="1">
      <alignment wrapText="1"/>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0" fillId="0" borderId="10" xfId="0" applyFont="1" applyFill="1" applyBorder="1" applyAlignment="1">
      <alignment horizontal="justify"/>
    </xf>
    <xf numFmtId="166" fontId="7" fillId="0" borderId="10" xfId="56" applyNumberFormat="1" applyFont="1" applyFill="1" applyBorder="1" applyAlignment="1">
      <alignment horizontal="center" vertical="center"/>
      <protection/>
    </xf>
    <xf numFmtId="166" fontId="7" fillId="0" borderId="10" xfId="57" applyNumberFormat="1" applyFont="1" applyFill="1" applyBorder="1" applyAlignment="1">
      <alignment horizontal="center" vertical="center"/>
      <protection/>
    </xf>
    <xf numFmtId="0" fontId="0" fillId="0" borderId="10" xfId="0" applyFont="1" applyFill="1" applyBorder="1" applyAlignment="1">
      <alignment horizontal="left" wrapText="1"/>
    </xf>
    <xf numFmtId="0" fontId="61" fillId="0" borderId="10" xfId="0" applyFont="1" applyFill="1" applyBorder="1" applyAlignment="1">
      <alignment wrapText="1"/>
    </xf>
    <xf numFmtId="0" fontId="61" fillId="0" borderId="0" xfId="0" applyFont="1" applyAlignment="1">
      <alignment/>
    </xf>
    <xf numFmtId="0" fontId="0" fillId="0" borderId="21" xfId="0" applyBorder="1" applyAlignment="1">
      <alignment/>
    </xf>
    <xf numFmtId="0" fontId="2" fillId="0" borderId="0"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wrapText="1"/>
    </xf>
    <xf numFmtId="0" fontId="10" fillId="0" borderId="0" xfId="0" applyFont="1" applyAlignment="1">
      <alignment/>
    </xf>
    <xf numFmtId="0" fontId="18" fillId="34" borderId="0" xfId="0" applyFont="1" applyFill="1" applyAlignment="1">
      <alignment/>
    </xf>
    <xf numFmtId="0" fontId="18" fillId="0" borderId="10" xfId="0" applyFont="1" applyBorder="1" applyAlignment="1">
      <alignment/>
    </xf>
    <xf numFmtId="0" fontId="18" fillId="0" borderId="10" xfId="0" applyFont="1" applyBorder="1" applyAlignment="1">
      <alignment horizontal="center"/>
    </xf>
    <xf numFmtId="0" fontId="18" fillId="0" borderId="10" xfId="0" applyFont="1" applyBorder="1" applyAlignment="1">
      <alignment horizontal="center" wrapText="1"/>
    </xf>
    <xf numFmtId="0" fontId="10" fillId="0" borderId="10" xfId="0" applyFont="1" applyBorder="1" applyAlignment="1">
      <alignment/>
    </xf>
    <xf numFmtId="0" fontId="10" fillId="0" borderId="10" xfId="0" applyFont="1" applyBorder="1" applyAlignment="1">
      <alignment horizontal="center" vertical="center"/>
    </xf>
    <xf numFmtId="0" fontId="10" fillId="0" borderId="10" xfId="0" applyFont="1" applyBorder="1" applyAlignment="1">
      <alignment wrapText="1"/>
    </xf>
    <xf numFmtId="0" fontId="10" fillId="0" borderId="10" xfId="0" applyFont="1" applyBorder="1" applyAlignment="1">
      <alignment horizontal="justify" wrapText="1"/>
    </xf>
    <xf numFmtId="0" fontId="10" fillId="0" borderId="10" xfId="0" applyFont="1" applyFill="1" applyBorder="1" applyAlignment="1">
      <alignment wrapText="1"/>
    </xf>
    <xf numFmtId="1" fontId="10" fillId="0" borderId="10" xfId="55" applyNumberFormat="1" applyFont="1" applyBorder="1" applyAlignment="1">
      <alignment horizontal="center"/>
      <protection/>
    </xf>
    <xf numFmtId="1" fontId="10" fillId="0" borderId="10" xfId="0" applyNumberFormat="1" applyFont="1" applyBorder="1" applyAlignment="1">
      <alignment horizontal="center" vertical="center"/>
    </xf>
    <xf numFmtId="166" fontId="10" fillId="0" borderId="10" xfId="0" applyNumberFormat="1" applyFont="1" applyBorder="1" applyAlignment="1">
      <alignment horizontal="center" vertical="center"/>
    </xf>
    <xf numFmtId="166" fontId="18" fillId="0" borderId="10" xfId="0" applyNumberFormat="1" applyFont="1" applyBorder="1" applyAlignment="1">
      <alignment/>
    </xf>
    <xf numFmtId="0" fontId="18" fillId="0" borderId="0" xfId="0" applyFont="1" applyAlignment="1">
      <alignment horizontal="center"/>
    </xf>
    <xf numFmtId="0" fontId="18" fillId="0" borderId="0" xfId="0" applyFont="1" applyBorder="1" applyAlignment="1">
      <alignment/>
    </xf>
    <xf numFmtId="0" fontId="18" fillId="0" borderId="15" xfId="0" applyFont="1" applyBorder="1" applyAlignment="1">
      <alignment horizontal="center"/>
    </xf>
    <xf numFmtId="1" fontId="0" fillId="0" borderId="10" xfId="0" applyNumberFormat="1" applyBorder="1" applyAlignment="1">
      <alignment horizontal="center" vertical="center"/>
    </xf>
    <xf numFmtId="166" fontId="0" fillId="0" borderId="10" xfId="0" applyNumberFormat="1" applyFont="1" applyBorder="1" applyAlignment="1">
      <alignment horizontal="center"/>
    </xf>
    <xf numFmtId="166" fontId="0" fillId="0" borderId="10" xfId="53" applyNumberFormat="1" applyFont="1" applyFill="1" applyBorder="1" applyAlignment="1">
      <alignment horizontal="center"/>
      <protection/>
    </xf>
    <xf numFmtId="166" fontId="0" fillId="0" borderId="10" xfId="0" applyNumberFormat="1" applyFont="1" applyBorder="1" applyAlignment="1" quotePrefix="1">
      <alignment horizontal="center"/>
    </xf>
    <xf numFmtId="0" fontId="0" fillId="0" borderId="0" xfId="0" applyAlignment="1">
      <alignment horizontal="center" vertical="center"/>
    </xf>
    <xf numFmtId="0" fontId="0" fillId="34" borderId="0" xfId="0" applyFill="1" applyAlignment="1">
      <alignment horizontal="center" vertical="center"/>
    </xf>
    <xf numFmtId="0" fontId="2" fillId="34" borderId="0" xfId="0" applyFont="1" applyFill="1" applyAlignment="1">
      <alignment horizontal="center" vertical="center"/>
    </xf>
    <xf numFmtId="172"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1" fontId="12" fillId="0" borderId="10" xfId="0" applyNumberFormat="1" applyFont="1" applyBorder="1" applyAlignment="1">
      <alignment horizontal="center" vertical="center"/>
    </xf>
    <xf numFmtId="166" fontId="18" fillId="0" borderId="10" xfId="43" applyNumberFormat="1" applyFont="1" applyFill="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166" fontId="18" fillId="0" borderId="0" xfId="43"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2" fontId="2" fillId="0" borderId="10" xfId="0" applyNumberFormat="1" applyFont="1" applyBorder="1" applyAlignment="1">
      <alignment horizontal="center" vertical="center"/>
    </xf>
    <xf numFmtId="0" fontId="2" fillId="0" borderId="15" xfId="0" applyFont="1" applyBorder="1" applyAlignment="1">
      <alignment horizontal="center" vertical="center"/>
    </xf>
    <xf numFmtId="0" fontId="0" fillId="0" borderId="10" xfId="0" applyNumberFormat="1" applyFont="1" applyFill="1" applyBorder="1" applyAlignment="1">
      <alignment wrapText="1"/>
    </xf>
    <xf numFmtId="2" fontId="52" fillId="30" borderId="10" xfId="60" applyNumberFormat="1" applyBorder="1" applyAlignment="1">
      <alignment/>
    </xf>
    <xf numFmtId="1" fontId="0" fillId="0" borderId="10" xfId="0" applyNumberFormat="1" applyBorder="1" applyAlignment="1">
      <alignment horizontal="center"/>
    </xf>
    <xf numFmtId="1" fontId="12" fillId="0" borderId="10" xfId="0" applyNumberFormat="1" applyFont="1" applyBorder="1" applyAlignment="1">
      <alignment horizontal="center"/>
    </xf>
    <xf numFmtId="0" fontId="0" fillId="41" borderId="10" xfId="0" applyFill="1" applyBorder="1" applyAlignment="1">
      <alignment horizontal="center"/>
    </xf>
    <xf numFmtId="0" fontId="0" fillId="41" borderId="10" xfId="0" applyFont="1" applyFill="1" applyBorder="1" applyAlignment="1">
      <alignment horizontal="center" wrapText="1"/>
    </xf>
    <xf numFmtId="0" fontId="0" fillId="0" borderId="10" xfId="0" applyFont="1" applyBorder="1" applyAlignment="1">
      <alignment horizontal="center" wrapText="1"/>
    </xf>
    <xf numFmtId="0" fontId="0" fillId="37" borderId="10" xfId="0" applyFont="1" applyFill="1" applyBorder="1" applyAlignment="1">
      <alignment wrapText="1"/>
    </xf>
    <xf numFmtId="2" fontId="50" fillId="27" borderId="10" xfId="43" applyNumberFormat="1" applyBorder="1" applyAlignment="1">
      <alignment/>
    </xf>
    <xf numFmtId="2" fontId="52" fillId="30" borderId="10" xfId="60" applyNumberFormat="1" applyBorder="1" applyAlignment="1">
      <alignment horizontal="center" vertical="center"/>
    </xf>
    <xf numFmtId="2" fontId="51" fillId="28" borderId="10" xfId="50" applyNumberFormat="1" applyBorder="1" applyAlignment="1">
      <alignment horizontal="center" vertical="center"/>
    </xf>
    <xf numFmtId="2" fontId="50" fillId="27" borderId="10" xfId="43" applyNumberFormat="1" applyBorder="1" applyAlignment="1">
      <alignment horizontal="center" vertical="center"/>
    </xf>
    <xf numFmtId="2" fontId="0" fillId="0" borderId="10" xfId="0" applyNumberFormat="1" applyBorder="1" applyAlignment="1">
      <alignment horizontal="center" vertical="center"/>
    </xf>
    <xf numFmtId="2" fontId="18" fillId="0" borderId="10" xfId="0" applyNumberFormat="1" applyFont="1" applyBorder="1" applyAlignment="1">
      <alignment horizontal="center"/>
    </xf>
    <xf numFmtId="0" fontId="0" fillId="0" borderId="10" xfId="0" applyFont="1" applyBorder="1" applyAlignment="1">
      <alignment/>
    </xf>
    <xf numFmtId="0" fontId="26" fillId="0" borderId="10" xfId="0" applyFont="1" applyFill="1" applyBorder="1" applyAlignment="1">
      <alignment horizontal="left" vertical="center" wrapText="1"/>
    </xf>
    <xf numFmtId="0" fontId="2" fillId="0" borderId="0" xfId="0" applyFont="1" applyFill="1" applyBorder="1" applyAlignment="1">
      <alignment/>
    </xf>
    <xf numFmtId="2" fontId="2" fillId="0" borderId="0" xfId="0" applyNumberFormat="1" applyFont="1" applyFill="1" applyBorder="1" applyAlignment="1">
      <alignment/>
    </xf>
    <xf numFmtId="0" fontId="2" fillId="0" borderId="0" xfId="0" applyFont="1" applyFill="1" applyBorder="1" applyAlignment="1">
      <alignment horizontal="center"/>
    </xf>
    <xf numFmtId="2" fontId="2" fillId="0" borderId="10" xfId="0" applyNumberFormat="1" applyFont="1" applyFill="1" applyBorder="1" applyAlignment="1">
      <alignment/>
    </xf>
    <xf numFmtId="2" fontId="44" fillId="0" borderId="10" xfId="60" applyNumberFormat="1" applyFont="1" applyFill="1" applyBorder="1" applyAlignment="1">
      <alignment/>
    </xf>
    <xf numFmtId="2" fontId="62" fillId="0" borderId="10" xfId="0" applyNumberFormat="1" applyFont="1" applyFill="1" applyBorder="1" applyAlignment="1">
      <alignment/>
    </xf>
    <xf numFmtId="2" fontId="44" fillId="0" borderId="10" xfId="43" applyNumberFormat="1" applyFont="1" applyFill="1" applyBorder="1" applyAlignment="1">
      <alignment/>
    </xf>
    <xf numFmtId="0" fontId="2" fillId="42" borderId="10" xfId="0" applyFont="1" applyFill="1" applyBorder="1" applyAlignment="1">
      <alignment/>
    </xf>
    <xf numFmtId="0" fontId="0" fillId="0" borderId="10" xfId="0" applyFont="1" applyFill="1" applyBorder="1" applyAlignment="1">
      <alignment/>
    </xf>
    <xf numFmtId="0" fontId="2" fillId="13" borderId="10" xfId="0" applyFont="1" applyFill="1" applyBorder="1" applyAlignment="1">
      <alignment horizontal="center"/>
    </xf>
    <xf numFmtId="0" fontId="2" fillId="0" borderId="10" xfId="0" applyFont="1" applyFill="1" applyBorder="1" applyAlignment="1">
      <alignment horizontal="center"/>
    </xf>
    <xf numFmtId="0" fontId="0" fillId="0" borderId="0" xfId="0" applyFont="1" applyAlignment="1">
      <alignment horizontal="left" wrapText="1"/>
    </xf>
    <xf numFmtId="166" fontId="23" fillId="0" borderId="10" xfId="0" applyNumberFormat="1" applyFont="1" applyBorder="1" applyAlignment="1">
      <alignment horizontal="center" vertical="center"/>
    </xf>
    <xf numFmtId="166" fontId="15" fillId="0" borderId="16" xfId="0" applyNumberFormat="1" applyFont="1" applyBorder="1" applyAlignment="1" quotePrefix="1">
      <alignment horizontal="center"/>
    </xf>
    <xf numFmtId="0" fontId="2" fillId="0" borderId="11" xfId="0" applyNumberFormat="1" applyFont="1" applyBorder="1" applyAlignment="1">
      <alignment horizontal="center" wrapText="1"/>
    </xf>
    <xf numFmtId="0" fontId="0" fillId="0" borderId="24" xfId="0" applyFont="1" applyBorder="1" applyAlignment="1">
      <alignment horizontal="center" vertical="center"/>
    </xf>
    <xf numFmtId="0" fontId="19" fillId="0" borderId="10" xfId="44" applyBorder="1" applyAlignment="1">
      <alignment/>
    </xf>
    <xf numFmtId="0" fontId="63" fillId="0" borderId="10" xfId="0" applyFont="1" applyBorder="1" applyAlignment="1">
      <alignment horizontal="center"/>
    </xf>
    <xf numFmtId="0" fontId="0" fillId="43" borderId="10" xfId="0" applyFill="1" applyBorder="1" applyAlignment="1">
      <alignment horizontal="center" vertical="center"/>
    </xf>
    <xf numFmtId="0" fontId="0" fillId="43" borderId="10" xfId="0" applyFont="1" applyFill="1" applyBorder="1" applyAlignment="1">
      <alignment horizontal="center" vertical="center"/>
    </xf>
    <xf numFmtId="0" fontId="0" fillId="43" borderId="10" xfId="0" applyFont="1" applyFill="1" applyBorder="1" applyAlignment="1">
      <alignment horizontal="center" vertical="center"/>
    </xf>
    <xf numFmtId="0" fontId="0" fillId="44" borderId="10" xfId="0" applyFont="1" applyFill="1" applyBorder="1" applyAlignment="1">
      <alignment horizontal="center" vertical="center"/>
    </xf>
    <xf numFmtId="0" fontId="0" fillId="44" borderId="10" xfId="0" applyFill="1" applyBorder="1" applyAlignment="1">
      <alignment horizontal="center" vertical="center"/>
    </xf>
    <xf numFmtId="0" fontId="24" fillId="44" borderId="10" xfId="0" applyFont="1" applyFill="1" applyBorder="1" applyAlignment="1">
      <alignment horizontal="center" vertical="center"/>
    </xf>
    <xf numFmtId="166" fontId="7" fillId="44" borderId="10" xfId="57" applyNumberFormat="1" applyFont="1" applyFill="1" applyBorder="1" applyAlignment="1">
      <alignment horizontal="center" vertical="center"/>
      <protection/>
    </xf>
    <xf numFmtId="0" fontId="0" fillId="44" borderId="10" xfId="0" applyFont="1" applyFill="1" applyBorder="1" applyAlignment="1">
      <alignment wrapText="1"/>
    </xf>
    <xf numFmtId="0" fontId="0" fillId="44" borderId="10" xfId="0" applyFill="1" applyBorder="1" applyAlignment="1">
      <alignment/>
    </xf>
    <xf numFmtId="0" fontId="64" fillId="0" borderId="0" xfId="0" applyFont="1" applyAlignment="1">
      <alignment/>
    </xf>
    <xf numFmtId="0" fontId="63" fillId="0" borderId="10" xfId="0" applyFont="1" applyBorder="1" applyAlignment="1">
      <alignment/>
    </xf>
    <xf numFmtId="0" fontId="0" fillId="43" borderId="0" xfId="0" applyFill="1" applyAlignment="1">
      <alignment/>
    </xf>
    <xf numFmtId="0" fontId="0" fillId="44" borderId="0" xfId="0" applyFont="1" applyFill="1" applyAlignment="1">
      <alignment/>
    </xf>
    <xf numFmtId="0" fontId="64" fillId="0" borderId="10" xfId="0" applyFont="1" applyBorder="1" applyAlignment="1">
      <alignment/>
    </xf>
    <xf numFmtId="0" fontId="0" fillId="0" borderId="10" xfId="0" applyFont="1" applyBorder="1" applyAlignment="1">
      <alignment horizontal="left" wrapText="1"/>
    </xf>
    <xf numFmtId="0" fontId="63" fillId="0" borderId="10" xfId="0" applyFont="1" applyBorder="1" applyAlignment="1">
      <alignment wrapText="1"/>
    </xf>
    <xf numFmtId="1" fontId="0" fillId="0" borderId="10" xfId="0" applyNumberFormat="1" applyFill="1" applyBorder="1" applyAlignment="1">
      <alignment horizontal="center"/>
    </xf>
    <xf numFmtId="0" fontId="0" fillId="42" borderId="10" xfId="0" applyFill="1" applyBorder="1" applyAlignment="1">
      <alignment horizontal="left" vertical="center" wrapText="1"/>
    </xf>
    <xf numFmtId="0" fontId="0" fillId="0" borderId="25" xfId="0" applyBorder="1" applyAlignment="1">
      <alignment horizontal="center" vertical="center"/>
    </xf>
    <xf numFmtId="0" fontId="0" fillId="0" borderId="25" xfId="0" applyFont="1" applyBorder="1" applyAlignment="1">
      <alignment horizontal="left" vertical="center" wrapText="1"/>
    </xf>
    <xf numFmtId="0" fontId="7" fillId="0" borderId="10" xfId="0" applyFont="1" applyFill="1" applyBorder="1" applyAlignment="1">
      <alignment horizontal="left" wrapText="1"/>
    </xf>
    <xf numFmtId="0" fontId="0" fillId="0" borderId="0" xfId="0" applyAlignment="1">
      <alignment horizontal="left" vertical="center" wrapText="1"/>
    </xf>
    <xf numFmtId="0" fontId="7" fillId="0" borderId="10" xfId="0"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Fill="1" applyBorder="1" applyAlignment="1">
      <alignment horizontal="left" vertical="center" wrapText="1"/>
    </xf>
    <xf numFmtId="0" fontId="0" fillId="0" borderId="0" xfId="0" applyBorder="1" applyAlignment="1">
      <alignment horizontal="left" vertical="center" wrapText="1"/>
    </xf>
    <xf numFmtId="2" fontId="17" fillId="0" borderId="0" xfId="0" applyNumberFormat="1" applyFont="1" applyBorder="1" applyAlignment="1">
      <alignment horizontal="center"/>
    </xf>
    <xf numFmtId="2" fontId="2" fillId="0" borderId="0" xfId="0" applyNumberFormat="1" applyFont="1" applyBorder="1" applyAlignment="1">
      <alignment horizontal="center"/>
    </xf>
    <xf numFmtId="0" fontId="0" fillId="0" borderId="10" xfId="0" applyFont="1" applyFill="1" applyBorder="1" applyAlignment="1">
      <alignment horizontal="left" wrapText="1"/>
    </xf>
    <xf numFmtId="0" fontId="64" fillId="0" borderId="10" xfId="0" applyFont="1" applyBorder="1" applyAlignment="1">
      <alignment horizontal="center" vertical="center"/>
    </xf>
    <xf numFmtId="166" fontId="11" fillId="0" borderId="10" xfId="51" applyNumberFormat="1" applyFont="1" applyBorder="1" applyAlignment="1">
      <alignment horizontal="center"/>
      <protection/>
    </xf>
    <xf numFmtId="166" fontId="15" fillId="0" borderId="10" xfId="0" applyNumberFormat="1" applyFont="1" applyBorder="1" applyAlignment="1" quotePrefix="1">
      <alignment horizontal="center"/>
    </xf>
    <xf numFmtId="0" fontId="0" fillId="45" borderId="10" xfId="0" applyFill="1" applyBorder="1" applyAlignment="1">
      <alignment horizontal="center"/>
    </xf>
    <xf numFmtId="0" fontId="0" fillId="46" borderId="10" xfId="0" applyFont="1" applyFill="1" applyBorder="1" applyAlignment="1">
      <alignment/>
    </xf>
    <xf numFmtId="0" fontId="2" fillId="47"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xf>
    <xf numFmtId="0" fontId="2" fillId="0" borderId="15" xfId="0" applyFont="1" applyBorder="1" applyAlignment="1">
      <alignment horizontal="center"/>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 FRGC11" xfId="51"/>
    <cellStyle name="Normal_FRGC03" xfId="52"/>
    <cellStyle name="Normal_FRGC08" xfId="53"/>
    <cellStyle name="Normal_FRGC13" xfId="54"/>
    <cellStyle name="Normal_FRGC16" xfId="55"/>
    <cellStyle name="Normal_FRHC01" xfId="56"/>
    <cellStyle name="Normal_FRHC03"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57">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
      <fill>
        <patternFill>
          <bgColor indexed="43"/>
        </patternFill>
      </fill>
    </dxf>
    <dxf>
      <fill>
        <patternFill>
          <bgColor indexed="5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3:A7"/>
  <sheetViews>
    <sheetView zoomScalePageLayoutView="0" workbookViewId="0" topLeftCell="A1">
      <selection activeCell="A1" sqref="A1"/>
    </sheetView>
  </sheetViews>
  <sheetFormatPr defaultColWidth="11.421875" defaultRowHeight="12.75"/>
  <cols>
    <col min="1" max="1" width="64.8515625" style="0" customWidth="1"/>
  </cols>
  <sheetData>
    <row r="3" ht="39">
      <c r="A3" s="72" t="s">
        <v>206</v>
      </c>
    </row>
    <row r="5" ht="12.75">
      <c r="A5" s="1" t="s">
        <v>207</v>
      </c>
    </row>
    <row r="7" ht="12.75">
      <c r="A7" s="1" t="s">
        <v>208</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rgb="FF0070C0"/>
  </sheetPr>
  <dimension ref="A2:J41"/>
  <sheetViews>
    <sheetView zoomScalePageLayoutView="0" workbookViewId="0" topLeftCell="A10">
      <selection activeCell="I26" sqref="I26"/>
    </sheetView>
  </sheetViews>
  <sheetFormatPr defaultColWidth="11.421875" defaultRowHeight="12.75"/>
  <cols>
    <col min="2" max="2" width="12.7109375" style="0" bestFit="1" customWidth="1"/>
    <col min="3" max="3" width="20.8515625" style="0" customWidth="1"/>
    <col min="4" max="4" width="12.57421875" style="0" bestFit="1" customWidth="1"/>
    <col min="5" max="5" width="17.57421875" style="0" bestFit="1" customWidth="1"/>
    <col min="6" max="6" width="13.7109375" style="0" bestFit="1" customWidth="1"/>
    <col min="7" max="7" width="16.57421875" style="0" bestFit="1" customWidth="1"/>
    <col min="8" max="8" width="23.7109375" style="0" bestFit="1" customWidth="1"/>
    <col min="9" max="9" width="26.00390625" style="0" bestFit="1" customWidth="1"/>
    <col min="10" max="10" width="119.28125" style="0" customWidth="1"/>
  </cols>
  <sheetData>
    <row r="2" spans="2:4" ht="12.75">
      <c r="B2" s="82" t="s">
        <v>175</v>
      </c>
      <c r="C2" s="82" t="s">
        <v>176</v>
      </c>
      <c r="D2" s="82" t="s">
        <v>159</v>
      </c>
    </row>
    <row r="5" spans="2:10" s="9" customFormat="1" ht="39">
      <c r="B5" s="12" t="s">
        <v>194</v>
      </c>
      <c r="C5" s="12" t="s">
        <v>195</v>
      </c>
      <c r="D5" s="12" t="s">
        <v>196</v>
      </c>
      <c r="E5" s="12" t="s">
        <v>197</v>
      </c>
      <c r="F5" s="12" t="s">
        <v>241</v>
      </c>
      <c r="G5" s="13" t="s">
        <v>447</v>
      </c>
      <c r="H5" s="12" t="s">
        <v>199</v>
      </c>
      <c r="I5" s="12" t="s">
        <v>202</v>
      </c>
      <c r="J5" s="12" t="s">
        <v>210</v>
      </c>
    </row>
    <row r="6" spans="1:10" s="4" customFormat="1" ht="39">
      <c r="A6" s="9">
        <v>1</v>
      </c>
      <c r="B6" s="10">
        <v>1993</v>
      </c>
      <c r="C6" s="9" t="s">
        <v>182</v>
      </c>
      <c r="D6" s="9" t="s">
        <v>200</v>
      </c>
      <c r="E6" s="9"/>
      <c r="F6" s="9"/>
      <c r="G6" s="9"/>
      <c r="H6" s="9"/>
      <c r="I6" s="9"/>
      <c r="J6" s="136" t="s">
        <v>97</v>
      </c>
    </row>
    <row r="7" spans="1:10" s="4" customFormat="1" ht="26.25">
      <c r="A7" s="9">
        <v>1</v>
      </c>
      <c r="B7" s="51">
        <v>2000</v>
      </c>
      <c r="C7" s="9" t="s">
        <v>182</v>
      </c>
      <c r="D7" s="9" t="s">
        <v>200</v>
      </c>
      <c r="E7" s="9"/>
      <c r="F7" s="9"/>
      <c r="G7" s="9"/>
      <c r="H7" s="9"/>
      <c r="I7" s="9"/>
      <c r="J7" s="136" t="s">
        <v>183</v>
      </c>
    </row>
    <row r="8" spans="1:10" s="4" customFormat="1" ht="26.25">
      <c r="A8" s="9" t="s">
        <v>123</v>
      </c>
      <c r="B8" s="56">
        <v>2007</v>
      </c>
      <c r="C8" s="9" t="s">
        <v>182</v>
      </c>
      <c r="D8" s="9" t="s">
        <v>200</v>
      </c>
      <c r="E8" s="9">
        <v>303</v>
      </c>
      <c r="F8" s="9"/>
      <c r="G8" s="55">
        <v>618.1818181818182</v>
      </c>
      <c r="H8" s="9"/>
      <c r="I8" s="9"/>
      <c r="J8" s="143" t="s">
        <v>340</v>
      </c>
    </row>
    <row r="9" spans="1:10" s="4" customFormat="1" ht="26.25">
      <c r="A9" s="9">
        <v>3</v>
      </c>
      <c r="B9" s="56">
        <v>2008</v>
      </c>
      <c r="C9" s="9" t="s">
        <v>182</v>
      </c>
      <c r="D9" s="9" t="s">
        <v>200</v>
      </c>
      <c r="E9" s="9"/>
      <c r="F9" s="9"/>
      <c r="G9" s="55"/>
      <c r="H9" s="9"/>
      <c r="I9" s="9"/>
      <c r="J9" s="2" t="s">
        <v>327</v>
      </c>
    </row>
    <row r="10" spans="1:10" s="4" customFormat="1" ht="26.25">
      <c r="A10" s="9">
        <v>3</v>
      </c>
      <c r="B10" s="56">
        <v>2009</v>
      </c>
      <c r="C10" s="9" t="s">
        <v>182</v>
      </c>
      <c r="D10" s="9" t="s">
        <v>200</v>
      </c>
      <c r="E10" s="9"/>
      <c r="F10" s="9"/>
      <c r="G10" s="55">
        <v>490</v>
      </c>
      <c r="H10" s="9"/>
      <c r="I10" s="9"/>
      <c r="J10" s="168" t="s">
        <v>339</v>
      </c>
    </row>
    <row r="11" spans="1:10" s="4" customFormat="1" ht="26.25">
      <c r="A11" s="9">
        <v>3</v>
      </c>
      <c r="B11" s="56">
        <v>2010</v>
      </c>
      <c r="C11" s="9" t="s">
        <v>200</v>
      </c>
      <c r="D11" s="9" t="s">
        <v>200</v>
      </c>
      <c r="E11" s="9"/>
      <c r="F11" s="9"/>
      <c r="G11" s="55">
        <v>394.44444444444446</v>
      </c>
      <c r="H11" s="9"/>
      <c r="I11" s="9"/>
      <c r="J11" s="209" t="s">
        <v>387</v>
      </c>
    </row>
    <row r="12" spans="1:10" s="4" customFormat="1" ht="12.75">
      <c r="A12" s="9">
        <v>3</v>
      </c>
      <c r="B12" s="56">
        <v>2011</v>
      </c>
      <c r="C12" s="9" t="s">
        <v>200</v>
      </c>
      <c r="D12" s="9" t="s">
        <v>200</v>
      </c>
      <c r="E12" s="9"/>
      <c r="F12" s="9"/>
      <c r="G12" s="55">
        <v>448.88888888888886</v>
      </c>
      <c r="H12" s="9"/>
      <c r="I12" s="9"/>
      <c r="J12" s="260" t="s">
        <v>474</v>
      </c>
    </row>
    <row r="13" spans="1:10" s="4" customFormat="1" ht="12.75">
      <c r="A13" s="9">
        <v>3</v>
      </c>
      <c r="B13" s="56">
        <v>2012</v>
      </c>
      <c r="C13" s="9" t="s">
        <v>200</v>
      </c>
      <c r="D13" s="9" t="s">
        <v>200</v>
      </c>
      <c r="E13" s="9"/>
      <c r="F13" s="9"/>
      <c r="G13" s="55">
        <v>514.1666666666666</v>
      </c>
      <c r="H13" s="9"/>
      <c r="I13" s="9"/>
      <c r="J13" s="260" t="s">
        <v>488</v>
      </c>
    </row>
    <row r="14" spans="1:9" s="4" customFormat="1" ht="12.75">
      <c r="A14" s="9">
        <v>3</v>
      </c>
      <c r="B14" s="56">
        <v>2013</v>
      </c>
      <c r="C14" s="9" t="s">
        <v>200</v>
      </c>
      <c r="D14" s="9" t="s">
        <v>200</v>
      </c>
      <c r="E14" s="9"/>
      <c r="F14" s="9"/>
      <c r="G14" s="55">
        <v>445</v>
      </c>
      <c r="H14" s="9"/>
      <c r="I14" s="9"/>
    </row>
    <row r="15" spans="1:9" s="4" customFormat="1" ht="12.75">
      <c r="A15" s="9">
        <v>3</v>
      </c>
      <c r="B15" s="56">
        <v>2014</v>
      </c>
      <c r="C15" s="9" t="s">
        <v>200</v>
      </c>
      <c r="D15" s="9" t="s">
        <v>200</v>
      </c>
      <c r="E15" s="9"/>
      <c r="F15" s="9"/>
      <c r="G15" s="55"/>
      <c r="H15" s="9"/>
      <c r="I15" s="9"/>
    </row>
    <row r="16" spans="1:9" s="4" customFormat="1" ht="12.75">
      <c r="A16" s="9">
        <v>3</v>
      </c>
      <c r="B16" s="56">
        <v>2015</v>
      </c>
      <c r="C16" s="9" t="s">
        <v>200</v>
      </c>
      <c r="D16" s="9" t="s">
        <v>200</v>
      </c>
      <c r="E16" s="9"/>
      <c r="F16" s="9"/>
      <c r="G16" s="55">
        <v>253.33</v>
      </c>
      <c r="H16" s="9"/>
      <c r="I16" s="9"/>
    </row>
    <row r="17" spans="1:9" s="4" customFormat="1" ht="12.75">
      <c r="A17" s="9" t="s">
        <v>311</v>
      </c>
      <c r="B17" s="56">
        <v>2016</v>
      </c>
      <c r="C17" s="9" t="s">
        <v>200</v>
      </c>
      <c r="D17" s="9" t="s">
        <v>200</v>
      </c>
      <c r="E17" s="9">
        <v>316.6</v>
      </c>
      <c r="F17" s="9"/>
      <c r="G17" s="55">
        <v>418.67</v>
      </c>
      <c r="H17" s="9"/>
      <c r="I17" s="9"/>
    </row>
    <row r="18" spans="1:9" s="4" customFormat="1" ht="12.75">
      <c r="A18" s="9">
        <v>5</v>
      </c>
      <c r="B18" s="56">
        <v>2017</v>
      </c>
      <c r="C18" s="9" t="s">
        <v>200</v>
      </c>
      <c r="D18" s="9" t="s">
        <v>200</v>
      </c>
      <c r="E18" s="9"/>
      <c r="F18" s="9"/>
      <c r="G18" s="55">
        <v>330</v>
      </c>
      <c r="H18" s="9"/>
      <c r="I18" s="9"/>
    </row>
    <row r="19" spans="1:9" s="4" customFormat="1" ht="12.75">
      <c r="A19" s="9">
        <v>6</v>
      </c>
      <c r="B19" s="56">
        <v>2018</v>
      </c>
      <c r="C19" s="9" t="s">
        <v>200</v>
      </c>
      <c r="D19" s="9" t="s">
        <v>200</v>
      </c>
      <c r="E19" s="9"/>
      <c r="F19" s="9"/>
      <c r="G19" s="55">
        <v>508</v>
      </c>
      <c r="H19" s="9"/>
      <c r="I19" s="9"/>
    </row>
    <row r="20" spans="1:9" s="4" customFormat="1" ht="12.75">
      <c r="A20" s="9">
        <v>7</v>
      </c>
      <c r="B20" s="56">
        <v>2019</v>
      </c>
      <c r="C20" s="9" t="s">
        <v>200</v>
      </c>
      <c r="D20" s="9" t="s">
        <v>200</v>
      </c>
      <c r="E20" s="9"/>
      <c r="F20" s="9"/>
      <c r="G20" s="55">
        <v>455.8</v>
      </c>
      <c r="H20" s="9"/>
      <c r="I20" s="9"/>
    </row>
    <row r="21" spans="1:9" s="4" customFormat="1" ht="12.75">
      <c r="A21" s="9">
        <v>8</v>
      </c>
      <c r="B21" s="56">
        <v>2020</v>
      </c>
      <c r="C21" s="9" t="s">
        <v>200</v>
      </c>
      <c r="D21" s="9" t="s">
        <v>200</v>
      </c>
      <c r="E21" s="9"/>
      <c r="F21" s="9"/>
      <c r="G21" s="55">
        <v>350.8</v>
      </c>
      <c r="H21" s="9"/>
      <c r="I21" s="9"/>
    </row>
    <row r="22" spans="1:9" s="4" customFormat="1" ht="12.75">
      <c r="A22" s="9"/>
      <c r="B22" s="56"/>
      <c r="C22" s="9"/>
      <c r="D22" s="9"/>
      <c r="E22" s="9"/>
      <c r="F22" s="9"/>
      <c r="G22" s="55"/>
      <c r="H22" s="9"/>
      <c r="I22" s="9"/>
    </row>
    <row r="23" spans="1:9" s="4" customFormat="1" ht="12.75">
      <c r="A23" s="9"/>
      <c r="B23" s="56"/>
      <c r="C23" s="9"/>
      <c r="D23" s="9"/>
      <c r="E23" s="9"/>
      <c r="F23" s="9"/>
      <c r="G23" s="55"/>
      <c r="H23" s="9"/>
      <c r="I23" s="9"/>
    </row>
    <row r="24" spans="1:9" s="4" customFormat="1" ht="12.75">
      <c r="A24" s="9"/>
      <c r="B24" s="56"/>
      <c r="C24" s="9"/>
      <c r="D24" s="9"/>
      <c r="E24" s="9"/>
      <c r="F24" s="9"/>
      <c r="G24" s="55"/>
      <c r="H24" s="9"/>
      <c r="I24" s="9"/>
    </row>
    <row r="25" spans="1:9" s="4" customFormat="1" ht="12.75">
      <c r="A25" s="9"/>
      <c r="B25" s="56"/>
      <c r="C25" s="9"/>
      <c r="D25" s="9"/>
      <c r="E25" s="9"/>
      <c r="F25" s="9"/>
      <c r="G25" s="55"/>
      <c r="H25" s="9"/>
      <c r="I25" s="9"/>
    </row>
    <row r="26" spans="1:9" s="4" customFormat="1" ht="12.75">
      <c r="A26" s="9"/>
      <c r="B26" s="56"/>
      <c r="C26" s="9"/>
      <c r="D26" s="9"/>
      <c r="E26" s="9"/>
      <c r="F26" s="9"/>
      <c r="G26" s="55"/>
      <c r="H26" s="9"/>
      <c r="I26" s="9"/>
    </row>
    <row r="27" spans="1:9" s="4" customFormat="1" ht="12.75">
      <c r="A27" s="9"/>
      <c r="B27" s="56"/>
      <c r="C27" s="9"/>
      <c r="D27" s="9"/>
      <c r="E27" s="9"/>
      <c r="F27" s="9"/>
      <c r="G27" s="55"/>
      <c r="H27" s="9"/>
      <c r="I27" s="9"/>
    </row>
    <row r="28" spans="1:9" s="4" customFormat="1" ht="12.75">
      <c r="A28" s="9"/>
      <c r="B28" s="56"/>
      <c r="C28" s="9"/>
      <c r="D28" s="9"/>
      <c r="E28" s="9"/>
      <c r="F28" s="9"/>
      <c r="G28" s="55"/>
      <c r="H28" s="9"/>
      <c r="I28" s="9"/>
    </row>
    <row r="30" spans="1:7" s="4" customFormat="1" ht="12.75">
      <c r="A30" s="12" t="s">
        <v>118</v>
      </c>
      <c r="B30" s="12"/>
      <c r="C30" s="12"/>
      <c r="D30" s="12"/>
      <c r="E30" s="12">
        <f>COUNT(E6:E28)</f>
        <v>2</v>
      </c>
      <c r="F30" s="12"/>
      <c r="G30" s="12">
        <f>COUNT(G9:G17)</f>
        <v>7</v>
      </c>
    </row>
    <row r="31" spans="1:7" s="4" customFormat="1" ht="12.75">
      <c r="A31" s="12" t="s">
        <v>141</v>
      </c>
      <c r="B31" s="12">
        <f>LOOKUP(9999,B6:B28)</f>
        <v>2020</v>
      </c>
      <c r="C31" s="12"/>
      <c r="D31" s="12"/>
      <c r="E31" s="12">
        <f>LOOKUP(9999,E6:E28)</f>
        <v>316.6</v>
      </c>
      <c r="F31" s="12"/>
      <c r="G31" s="12">
        <f>LOOKUP(9999,G9:G28)</f>
        <v>350.8</v>
      </c>
    </row>
    <row r="32" spans="1:7" s="4" customFormat="1" ht="12.75">
      <c r="A32" s="12" t="s">
        <v>103</v>
      </c>
      <c r="B32" s="12"/>
      <c r="C32" s="12"/>
      <c r="D32" s="12"/>
      <c r="E32" s="108">
        <f>IF(E30&lt;2,"-1",(100*(MAX(E6:E28)-E31)/MAX(E6:E28)))</f>
        <v>0</v>
      </c>
      <c r="F32" s="12"/>
      <c r="G32" s="85">
        <f>(100*(MAX(G6:G28)-G31)/MAX(G6:G28))</f>
        <v>43.25294117647059</v>
      </c>
    </row>
    <row r="33" spans="1:7" s="71" customFormat="1" ht="12.75">
      <c r="A33" s="206"/>
      <c r="B33" s="206"/>
      <c r="C33" s="206"/>
      <c r="D33" s="206"/>
      <c r="E33" s="306"/>
      <c r="F33" s="206"/>
      <c r="G33" s="307"/>
    </row>
    <row r="35" spans="3:5" ht="12.75">
      <c r="C35" s="82" t="s">
        <v>176</v>
      </c>
      <c r="D35" s="82" t="s">
        <v>159</v>
      </c>
      <c r="E35" s="3">
        <f>$B$31</f>
        <v>2020</v>
      </c>
    </row>
    <row r="36" spans="3:7" ht="12.75">
      <c r="C36" s="28" t="s">
        <v>48</v>
      </c>
      <c r="D36" s="85">
        <v>1</v>
      </c>
      <c r="G36" s="22"/>
    </row>
    <row r="37" spans="3:4" ht="12.75">
      <c r="C37" s="28" t="s">
        <v>473</v>
      </c>
      <c r="D37" s="85">
        <f>+VLOOKUP(ROUND(G32,0),'calcul EQR'!$A$3:$B$104,2,FALSE)</f>
        <v>0.370000000000108</v>
      </c>
    </row>
    <row r="38" spans="3:4" ht="12.75">
      <c r="C38" s="28" t="s">
        <v>50</v>
      </c>
      <c r="D38" s="85">
        <f>+VLOOKUP(ROUND(E32,0),'calcul EQR'!$A$3:$B$104,2,FALSE)</f>
        <v>1</v>
      </c>
    </row>
    <row r="39" spans="3:4" ht="12.75">
      <c r="C39" s="28"/>
      <c r="D39" s="85"/>
    </row>
    <row r="40" spans="3:4" ht="12.75">
      <c r="C40" s="28"/>
      <c r="D40" s="85"/>
    </row>
    <row r="41" spans="3:5" ht="12.75">
      <c r="C41" s="28" t="s">
        <v>52</v>
      </c>
      <c r="D41" s="85">
        <f>AVERAGE(D36,D37,D38)</f>
        <v>0.790000000000036</v>
      </c>
      <c r="E41" s="78" t="str">
        <f>+IF(D41&gt;0.79,"Très bon état",IF(D41&gt;0.645,"Bon état",IF(D41&gt;0.39,"Etat moyen",IF(D41&gt;0.19,"Etat médiocre","Mauvais état"))))</f>
        <v>Très bon état</v>
      </c>
    </row>
  </sheetData>
  <sheetProtection/>
  <conditionalFormatting sqref="E41">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2:G45"/>
  <sheetViews>
    <sheetView zoomScalePageLayoutView="0" workbookViewId="0" topLeftCell="A1">
      <pane ySplit="5" topLeftCell="A6" activePane="bottomLeft" state="frozen"/>
      <selection pane="topLeft" activeCell="A1" sqref="A1"/>
      <selection pane="bottomLeft" activeCell="F16" sqref="F16"/>
    </sheetView>
  </sheetViews>
  <sheetFormatPr defaultColWidth="11.421875" defaultRowHeight="12.75"/>
  <cols>
    <col min="1" max="1" width="11.421875" style="5" customWidth="1"/>
    <col min="2" max="2" width="14.7109375" style="5" customWidth="1"/>
    <col min="3" max="3" width="22.140625" style="5" customWidth="1"/>
    <col min="4" max="4" width="12.57421875" style="5" bestFit="1" customWidth="1"/>
    <col min="5" max="5" width="17.57421875" style="5" bestFit="1" customWidth="1"/>
    <col min="6" max="6" width="20.8515625" style="5" customWidth="1"/>
    <col min="7" max="7" width="100.7109375" style="135" customWidth="1"/>
    <col min="8" max="8" width="57.00390625" style="5" customWidth="1"/>
    <col min="9" max="16384" width="11.421875" style="5" customWidth="1"/>
  </cols>
  <sheetData>
    <row r="2" spans="2:7" s="1" customFormat="1" ht="12.75">
      <c r="B2" s="82" t="s">
        <v>175</v>
      </c>
      <c r="C2" s="82" t="s">
        <v>177</v>
      </c>
      <c r="D2" s="82" t="s">
        <v>160</v>
      </c>
      <c r="G2" s="72" t="s">
        <v>300</v>
      </c>
    </row>
    <row r="5" spans="1:7" s="50" customFormat="1" ht="12.75">
      <c r="A5" s="12" t="s">
        <v>121</v>
      </c>
      <c r="B5" s="12" t="s">
        <v>194</v>
      </c>
      <c r="C5" s="12" t="s">
        <v>195</v>
      </c>
      <c r="D5" s="12" t="s">
        <v>196</v>
      </c>
      <c r="E5" s="12" t="s">
        <v>197</v>
      </c>
      <c r="F5" s="12" t="s">
        <v>198</v>
      </c>
      <c r="G5" s="113" t="s">
        <v>210</v>
      </c>
    </row>
    <row r="6" spans="1:7" s="50" customFormat="1" ht="39">
      <c r="A6" s="45">
        <v>1</v>
      </c>
      <c r="B6" s="45" t="s">
        <v>186</v>
      </c>
      <c r="C6" s="45" t="s">
        <v>201</v>
      </c>
      <c r="D6" s="45" t="s">
        <v>200</v>
      </c>
      <c r="E6" s="45">
        <v>50</v>
      </c>
      <c r="F6" s="45"/>
      <c r="G6" s="137" t="s">
        <v>131</v>
      </c>
    </row>
    <row r="7" spans="1:7" s="50" customFormat="1" ht="26.25">
      <c r="A7" s="45">
        <v>2</v>
      </c>
      <c r="B7" s="45">
        <v>2004</v>
      </c>
      <c r="C7" s="45" t="s">
        <v>201</v>
      </c>
      <c r="D7" s="45" t="s">
        <v>200</v>
      </c>
      <c r="E7" s="45"/>
      <c r="F7" s="54">
        <v>215</v>
      </c>
      <c r="G7" s="137" t="s">
        <v>42</v>
      </c>
    </row>
    <row r="8" spans="1:7" s="50" customFormat="1" ht="26.25">
      <c r="A8" s="45">
        <v>2</v>
      </c>
      <c r="B8" s="45">
        <v>2005</v>
      </c>
      <c r="C8" s="45" t="s">
        <v>201</v>
      </c>
      <c r="D8" s="45" t="s">
        <v>200</v>
      </c>
      <c r="E8" s="45"/>
      <c r="F8" s="54">
        <v>202.22222222222223</v>
      </c>
      <c r="G8" s="137" t="s">
        <v>130</v>
      </c>
    </row>
    <row r="9" spans="1:7" s="50" customFormat="1" ht="26.25">
      <c r="A9" s="45">
        <v>2</v>
      </c>
      <c r="B9" s="45">
        <v>2006</v>
      </c>
      <c r="C9" s="45" t="s">
        <v>201</v>
      </c>
      <c r="D9" s="45" t="s">
        <v>200</v>
      </c>
      <c r="E9" s="45"/>
      <c r="F9" s="54">
        <v>187.77777777777777</v>
      </c>
      <c r="G9" s="168" t="s">
        <v>342</v>
      </c>
    </row>
    <row r="10" spans="1:7" s="50" customFormat="1" ht="26.25">
      <c r="A10" s="45">
        <v>2</v>
      </c>
      <c r="B10" s="45">
        <v>2007</v>
      </c>
      <c r="C10" s="45" t="s">
        <v>201</v>
      </c>
      <c r="D10" s="45" t="s">
        <v>200</v>
      </c>
      <c r="E10" s="45"/>
      <c r="F10" s="54">
        <v>254.44444444444443</v>
      </c>
      <c r="G10" s="294" t="s">
        <v>389</v>
      </c>
    </row>
    <row r="11" spans="1:7" s="50" customFormat="1" ht="26.25">
      <c r="A11" s="45">
        <v>2</v>
      </c>
      <c r="B11" s="45">
        <v>2008</v>
      </c>
      <c r="C11" s="45" t="s">
        <v>201</v>
      </c>
      <c r="D11" s="45" t="s">
        <v>200</v>
      </c>
      <c r="E11" s="45"/>
      <c r="F11" s="54">
        <v>165</v>
      </c>
      <c r="G11" s="143" t="s">
        <v>475</v>
      </c>
    </row>
    <row r="12" spans="1:7" s="50" customFormat="1" ht="26.25">
      <c r="A12" s="45">
        <v>2</v>
      </c>
      <c r="B12" s="45">
        <v>2009</v>
      </c>
      <c r="C12" s="45" t="s">
        <v>201</v>
      </c>
      <c r="D12" s="45" t="s">
        <v>200</v>
      </c>
      <c r="E12" s="45"/>
      <c r="F12" s="54">
        <v>166.66666666666669</v>
      </c>
      <c r="G12" s="294" t="s">
        <v>487</v>
      </c>
    </row>
    <row r="13" spans="1:7" s="50" customFormat="1" ht="12.75">
      <c r="A13" s="45" t="s">
        <v>123</v>
      </c>
      <c r="B13" s="45">
        <v>2010</v>
      </c>
      <c r="C13" s="45" t="s">
        <v>201</v>
      </c>
      <c r="D13" s="45" t="s">
        <v>200</v>
      </c>
      <c r="E13" s="45">
        <v>63.6</v>
      </c>
      <c r="F13" s="54">
        <v>171.11111111111111</v>
      </c>
      <c r="G13" s="137"/>
    </row>
    <row r="14" spans="1:7" s="50" customFormat="1" ht="12.75">
      <c r="A14" s="45">
        <v>2</v>
      </c>
      <c r="B14" s="45">
        <v>2011</v>
      </c>
      <c r="C14" s="45" t="s">
        <v>201</v>
      </c>
      <c r="D14" s="45" t="s">
        <v>200</v>
      </c>
      <c r="E14" s="45"/>
      <c r="F14" s="54">
        <v>213.33333333333331</v>
      </c>
      <c r="G14" s="137"/>
    </row>
    <row r="15" spans="1:7" s="50" customFormat="1" ht="12.75">
      <c r="A15" s="45">
        <v>2</v>
      </c>
      <c r="B15" s="45">
        <v>2012</v>
      </c>
      <c r="C15" s="45" t="s">
        <v>201</v>
      </c>
      <c r="D15" s="45" t="s">
        <v>200</v>
      </c>
      <c r="E15" s="45"/>
      <c r="F15" s="54"/>
      <c r="G15" s="137"/>
    </row>
    <row r="16" spans="1:7" s="50" customFormat="1" ht="12.75">
      <c r="A16" s="45">
        <v>2</v>
      </c>
      <c r="B16" s="45">
        <v>2013</v>
      </c>
      <c r="C16" s="45" t="s">
        <v>201</v>
      </c>
      <c r="D16" s="45" t="s">
        <v>200</v>
      </c>
      <c r="E16" s="45"/>
      <c r="F16" s="54">
        <v>170</v>
      </c>
      <c r="G16" s="137"/>
    </row>
    <row r="17" spans="1:7" s="50" customFormat="1" ht="12.75">
      <c r="A17" s="45">
        <v>2</v>
      </c>
      <c r="B17" s="45">
        <v>2014</v>
      </c>
      <c r="C17" s="45" t="s">
        <v>201</v>
      </c>
      <c r="D17" s="45" t="s">
        <v>200</v>
      </c>
      <c r="E17" s="45"/>
      <c r="F17" s="54">
        <v>118</v>
      </c>
      <c r="G17" s="137"/>
    </row>
    <row r="18" spans="1:7" s="50" customFormat="1" ht="12.75">
      <c r="A18" s="45">
        <v>2</v>
      </c>
      <c r="B18" s="45">
        <v>2015</v>
      </c>
      <c r="C18" s="45" t="s">
        <v>201</v>
      </c>
      <c r="D18" s="45" t="s">
        <v>200</v>
      </c>
      <c r="E18" s="45"/>
      <c r="F18" s="54">
        <v>24.17</v>
      </c>
      <c r="G18" s="137"/>
    </row>
    <row r="19" spans="1:7" s="50" customFormat="1" ht="12.75">
      <c r="A19" s="45">
        <v>2</v>
      </c>
      <c r="B19" s="45">
        <v>2016</v>
      </c>
      <c r="C19" s="45" t="s">
        <v>201</v>
      </c>
      <c r="D19" s="45" t="s">
        <v>200</v>
      </c>
      <c r="E19" s="45"/>
      <c r="F19" s="54">
        <v>88</v>
      </c>
      <c r="G19" s="137"/>
    </row>
    <row r="20" spans="1:7" s="50" customFormat="1" ht="12.75">
      <c r="A20" s="45">
        <v>4</v>
      </c>
      <c r="B20" s="45">
        <v>2017</v>
      </c>
      <c r="C20" s="45" t="s">
        <v>201</v>
      </c>
      <c r="D20" s="45" t="s">
        <v>200</v>
      </c>
      <c r="E20" s="45"/>
      <c r="F20" s="54">
        <v>276</v>
      </c>
      <c r="G20" s="137"/>
    </row>
    <row r="21" spans="1:7" s="50" customFormat="1" ht="12.75">
      <c r="A21" s="45">
        <v>5</v>
      </c>
      <c r="B21" s="45">
        <v>2018</v>
      </c>
      <c r="C21" s="45" t="s">
        <v>201</v>
      </c>
      <c r="D21" s="45" t="s">
        <v>200</v>
      </c>
      <c r="E21" s="45"/>
      <c r="F21" s="54">
        <v>241.7</v>
      </c>
      <c r="G21" s="137"/>
    </row>
    <row r="22" spans="1:7" s="50" customFormat="1" ht="12.75">
      <c r="A22" s="45">
        <v>6</v>
      </c>
      <c r="B22" s="45">
        <v>2019</v>
      </c>
      <c r="C22" s="53" t="s">
        <v>201</v>
      </c>
      <c r="D22" s="53" t="s">
        <v>200</v>
      </c>
      <c r="E22" s="45"/>
      <c r="F22" s="54">
        <v>207.5</v>
      </c>
      <c r="G22" s="137"/>
    </row>
    <row r="23" spans="1:7" s="50" customFormat="1" ht="12.75">
      <c r="A23" s="45">
        <v>7</v>
      </c>
      <c r="B23" s="45">
        <v>2020</v>
      </c>
      <c r="C23" s="53" t="s">
        <v>201</v>
      </c>
      <c r="D23" s="53" t="s">
        <v>200</v>
      </c>
      <c r="E23" s="45"/>
      <c r="F23" s="54">
        <v>219.2</v>
      </c>
      <c r="G23" s="137"/>
    </row>
    <row r="24" spans="1:7" s="50" customFormat="1" ht="12.75">
      <c r="A24" s="45"/>
      <c r="B24" s="45"/>
      <c r="C24" s="45"/>
      <c r="D24" s="45"/>
      <c r="E24" s="45"/>
      <c r="F24" s="54"/>
      <c r="G24" s="137"/>
    </row>
    <row r="25" spans="1:7" s="50" customFormat="1" ht="12.75">
      <c r="A25" s="45"/>
      <c r="B25" s="45"/>
      <c r="C25" s="45"/>
      <c r="D25" s="45"/>
      <c r="E25" s="45"/>
      <c r="F25" s="54"/>
      <c r="G25" s="137"/>
    </row>
    <row r="26" spans="1:7" s="50" customFormat="1" ht="12.75">
      <c r="A26" s="45"/>
      <c r="B26" s="45"/>
      <c r="C26" s="45"/>
      <c r="D26" s="45"/>
      <c r="E26" s="45"/>
      <c r="F26" s="54"/>
      <c r="G26" s="137"/>
    </row>
    <row r="27" spans="1:7" s="50" customFormat="1" ht="12.75">
      <c r="A27" s="45"/>
      <c r="B27" s="45"/>
      <c r="C27" s="45"/>
      <c r="D27" s="45"/>
      <c r="E27" s="45"/>
      <c r="F27" s="54"/>
      <c r="G27" s="137"/>
    </row>
    <row r="28" spans="1:7" s="50" customFormat="1" ht="12.75">
      <c r="A28" s="45"/>
      <c r="B28" s="45"/>
      <c r="C28" s="45"/>
      <c r="D28" s="45"/>
      <c r="E28" s="45"/>
      <c r="F28" s="54"/>
      <c r="G28" s="137"/>
    </row>
    <row r="29" spans="1:7" s="50" customFormat="1" ht="12.75">
      <c r="A29" s="45"/>
      <c r="B29" s="45"/>
      <c r="C29" s="45"/>
      <c r="D29" s="45"/>
      <c r="E29" s="45"/>
      <c r="F29" s="54"/>
      <c r="G29" s="137"/>
    </row>
    <row r="30" spans="1:7" s="50" customFormat="1" ht="12.75">
      <c r="A30" s="45"/>
      <c r="B30" s="45"/>
      <c r="C30" s="45"/>
      <c r="D30" s="45"/>
      <c r="E30" s="45"/>
      <c r="F30" s="54"/>
      <c r="G30" s="137"/>
    </row>
    <row r="32" spans="1:7" s="8" customFormat="1" ht="12.75">
      <c r="A32" s="28" t="s">
        <v>118</v>
      </c>
      <c r="E32" s="12">
        <f>COUNT(E6:E16)</f>
        <v>2</v>
      </c>
      <c r="F32" s="12">
        <f>COUNT(F8:F29)</f>
        <v>15</v>
      </c>
      <c r="G32" s="93"/>
    </row>
    <row r="33" spans="1:7" s="8" customFormat="1" ht="12.75">
      <c r="A33" s="28" t="s">
        <v>141</v>
      </c>
      <c r="B33" s="12">
        <f>LOOKUP(9999,B6:B30)</f>
        <v>2020</v>
      </c>
      <c r="E33" s="12">
        <f>LOOKUP(9999,E6:E30)</f>
        <v>63.6</v>
      </c>
      <c r="F33" s="12">
        <f>LOOKUP(9999,F8:F30)</f>
        <v>219.2</v>
      </c>
      <c r="G33" s="93"/>
    </row>
    <row r="34" spans="1:7" s="8" customFormat="1" ht="12.75">
      <c r="A34" s="28" t="s">
        <v>103</v>
      </c>
      <c r="E34" s="12">
        <f>IF(E32&lt;2,"-1",(100*(MAX(E6:E30)-E33)/MAX(E6:E30)))</f>
        <v>0</v>
      </c>
      <c r="F34" s="85">
        <f>(100*(MAX(F8:F30)-F33)/MAX(F6:F30))</f>
        <v>20.57971014492754</v>
      </c>
      <c r="G34" s="93"/>
    </row>
    <row r="39" spans="3:5" ht="12.75">
      <c r="C39" s="82" t="s">
        <v>177</v>
      </c>
      <c r="D39" s="82" t="s">
        <v>160</v>
      </c>
      <c r="E39" s="3">
        <f>$B$33</f>
        <v>2020</v>
      </c>
    </row>
    <row r="40" spans="3:6" ht="12.75">
      <c r="C40" s="28" t="s">
        <v>48</v>
      </c>
      <c r="D40" s="42">
        <v>1</v>
      </c>
      <c r="F40" s="79"/>
    </row>
    <row r="41" spans="3:6" ht="12.75">
      <c r="C41" s="28" t="s">
        <v>458</v>
      </c>
      <c r="D41" s="42">
        <f>+VLOOKUP(ROUND(F34,0),'calcul EQR'!$A$3:$B$104,2,FALSE)</f>
        <v>0.59</v>
      </c>
      <c r="F41" s="79"/>
    </row>
    <row r="42" spans="3:6" ht="12.75">
      <c r="C42" s="28" t="s">
        <v>50</v>
      </c>
      <c r="D42" s="42">
        <f>+VLOOKUP(ROUND(E34,0),'calcul EQR'!$A$3:$B$104,2,FALSE)</f>
        <v>1</v>
      </c>
      <c r="F42" s="79"/>
    </row>
    <row r="43" spans="3:6" ht="12.75">
      <c r="C43" s="28" t="s">
        <v>52</v>
      </c>
      <c r="D43" s="42">
        <f>AVERAGE(D40:D42)</f>
        <v>0.8633333333333333</v>
      </c>
      <c r="E43" s="78" t="str">
        <f>+IF(D43&gt;0.79,"Très bon état",IF(D43&gt;0.645,"Bon état",IF(D43&gt;0.39,"Etat moyen",IF(D43&gt;0.19,"Etat médiocre","Mauvais état"))))</f>
        <v>Très bon état</v>
      </c>
      <c r="F43" s="79"/>
    </row>
    <row r="44" ht="12.75">
      <c r="F44" s="79"/>
    </row>
    <row r="45" ht="12.75">
      <c r="F45" s="80"/>
    </row>
  </sheetData>
  <sheetProtection/>
  <conditionalFormatting sqref="E43">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2:K45"/>
  <sheetViews>
    <sheetView zoomScalePageLayoutView="0" workbookViewId="0" topLeftCell="D1">
      <pane ySplit="5" topLeftCell="A9" activePane="bottomLeft" state="frozen"/>
      <selection pane="topLeft" activeCell="A1" sqref="A1"/>
      <selection pane="bottomLeft" activeCell="K22" sqref="K22"/>
    </sheetView>
  </sheetViews>
  <sheetFormatPr defaultColWidth="11.00390625" defaultRowHeight="12.75"/>
  <cols>
    <col min="1" max="1" width="11.00390625" style="210" customWidth="1"/>
    <col min="2" max="2" width="16.28125" style="210" customWidth="1"/>
    <col min="3" max="3" width="22.140625" style="210" customWidth="1"/>
    <col min="4" max="4" width="12.57421875" style="210" bestFit="1" customWidth="1"/>
    <col min="5" max="5" width="17.57421875" style="210" bestFit="1" customWidth="1"/>
    <col min="6" max="6" width="13.7109375" style="210" bestFit="1" customWidth="1"/>
    <col min="7" max="7" width="16.57421875" style="210" bestFit="1" customWidth="1"/>
    <col min="8" max="8" width="23.00390625" style="210" customWidth="1"/>
    <col min="9" max="9" width="23.7109375" style="210" bestFit="1" customWidth="1"/>
    <col min="10" max="10" width="26.00390625" style="210" bestFit="1" customWidth="1"/>
    <col min="11" max="11" width="86.8515625" style="210" customWidth="1"/>
    <col min="12" max="16384" width="11.00390625" style="210" customWidth="1"/>
  </cols>
  <sheetData>
    <row r="2" spans="2:4" ht="14.25">
      <c r="B2" s="211" t="s">
        <v>175</v>
      </c>
      <c r="C2" s="211" t="s">
        <v>162</v>
      </c>
      <c r="D2" s="211" t="s">
        <v>161</v>
      </c>
    </row>
    <row r="5" spans="1:11" s="215" customFormat="1" ht="28.5">
      <c r="A5" s="212" t="s">
        <v>121</v>
      </c>
      <c r="B5" s="213" t="s">
        <v>194</v>
      </c>
      <c r="C5" s="213" t="s">
        <v>195</v>
      </c>
      <c r="D5" s="213" t="s">
        <v>196</v>
      </c>
      <c r="E5" s="213" t="s">
        <v>197</v>
      </c>
      <c r="F5" s="213" t="s">
        <v>241</v>
      </c>
      <c r="G5" s="213" t="s">
        <v>198</v>
      </c>
      <c r="H5" s="214" t="s">
        <v>209</v>
      </c>
      <c r="I5" s="213" t="s">
        <v>199</v>
      </c>
      <c r="J5" s="213" t="s">
        <v>202</v>
      </c>
      <c r="K5" s="213" t="s">
        <v>210</v>
      </c>
    </row>
    <row r="6" spans="1:11" s="215" customFormat="1" ht="57">
      <c r="A6" s="216">
        <v>1</v>
      </c>
      <c r="B6" s="216">
        <v>1993</v>
      </c>
      <c r="C6" s="216"/>
      <c r="D6" s="216" t="s">
        <v>200</v>
      </c>
      <c r="E6" s="216"/>
      <c r="F6" s="216"/>
      <c r="G6" s="216"/>
      <c r="H6" s="216"/>
      <c r="I6" s="216"/>
      <c r="J6" s="216"/>
      <c r="K6" s="217" t="s">
        <v>391</v>
      </c>
    </row>
    <row r="7" spans="1:11" s="215" customFormat="1" ht="42.75">
      <c r="A7" s="216">
        <v>2</v>
      </c>
      <c r="B7" s="216">
        <v>2000</v>
      </c>
      <c r="C7" s="216"/>
      <c r="D7" s="216" t="s">
        <v>200</v>
      </c>
      <c r="E7" s="216"/>
      <c r="F7" s="216"/>
      <c r="G7" s="216"/>
      <c r="H7" s="216"/>
      <c r="I7" s="216"/>
      <c r="J7" s="216"/>
      <c r="K7" s="218" t="s">
        <v>392</v>
      </c>
    </row>
    <row r="8" spans="1:11" s="215" customFormat="1" ht="28.5">
      <c r="A8" s="216">
        <v>2</v>
      </c>
      <c r="B8" s="216">
        <v>2005</v>
      </c>
      <c r="C8" s="216" t="s">
        <v>200</v>
      </c>
      <c r="D8" s="216" t="s">
        <v>200</v>
      </c>
      <c r="E8" s="216"/>
      <c r="F8" s="216">
        <v>17</v>
      </c>
      <c r="G8" s="216"/>
      <c r="H8" s="216"/>
      <c r="I8" s="216"/>
      <c r="J8" s="216"/>
      <c r="K8" s="217" t="s">
        <v>393</v>
      </c>
    </row>
    <row r="9" spans="1:11" s="215" customFormat="1" ht="28.5">
      <c r="A9" s="216">
        <v>2</v>
      </c>
      <c r="B9" s="216" t="s">
        <v>129</v>
      </c>
      <c r="C9" s="216" t="s">
        <v>200</v>
      </c>
      <c r="D9" s="216" t="s">
        <v>200</v>
      </c>
      <c r="E9" s="216">
        <v>64</v>
      </c>
      <c r="F9" s="216"/>
      <c r="G9" s="216"/>
      <c r="H9" s="216"/>
      <c r="I9" s="216"/>
      <c r="J9" s="216"/>
      <c r="K9" s="219" t="s">
        <v>406</v>
      </c>
    </row>
    <row r="10" spans="1:11" s="215" customFormat="1" ht="28.5">
      <c r="A10" s="216">
        <v>3</v>
      </c>
      <c r="B10" s="216">
        <v>2004</v>
      </c>
      <c r="C10" s="216" t="s">
        <v>200</v>
      </c>
      <c r="D10" s="216" t="s">
        <v>200</v>
      </c>
      <c r="E10" s="216"/>
      <c r="F10" s="216"/>
      <c r="G10" s="220">
        <v>370</v>
      </c>
      <c r="H10" s="216"/>
      <c r="I10" s="216"/>
      <c r="J10" s="216"/>
      <c r="K10" s="219" t="s">
        <v>407</v>
      </c>
    </row>
    <row r="11" spans="1:11" s="215" customFormat="1" ht="27">
      <c r="A11" s="216">
        <v>3</v>
      </c>
      <c r="B11" s="216">
        <v>2005</v>
      </c>
      <c r="C11" s="216" t="s">
        <v>200</v>
      </c>
      <c r="D11" s="216" t="s">
        <v>200</v>
      </c>
      <c r="E11" s="216"/>
      <c r="F11" s="216"/>
      <c r="G11" s="220">
        <v>244.44444444444443</v>
      </c>
      <c r="H11" s="216"/>
      <c r="I11" s="216"/>
      <c r="J11" s="216"/>
      <c r="K11" s="143" t="s">
        <v>420</v>
      </c>
    </row>
    <row r="12" spans="1:11" s="215" customFormat="1" ht="28.5">
      <c r="A12" s="216">
        <v>3</v>
      </c>
      <c r="B12" s="216">
        <v>2006</v>
      </c>
      <c r="C12" s="216" t="s">
        <v>200</v>
      </c>
      <c r="D12" s="216" t="s">
        <v>200</v>
      </c>
      <c r="E12" s="216"/>
      <c r="F12" s="216"/>
      <c r="G12" s="220">
        <v>206.66666666666669</v>
      </c>
      <c r="H12" s="216"/>
      <c r="I12" s="216"/>
      <c r="J12" s="216"/>
      <c r="K12" s="217" t="s">
        <v>486</v>
      </c>
    </row>
    <row r="13" spans="1:10" s="215" customFormat="1" ht="14.25">
      <c r="A13" s="216">
        <v>3</v>
      </c>
      <c r="B13" s="216">
        <v>2007</v>
      </c>
      <c r="C13" s="216" t="s">
        <v>200</v>
      </c>
      <c r="D13" s="216" t="s">
        <v>200</v>
      </c>
      <c r="E13" s="216"/>
      <c r="F13" s="216"/>
      <c r="G13" s="220">
        <v>244.44444444444443</v>
      </c>
      <c r="H13" s="216"/>
      <c r="I13" s="216"/>
      <c r="J13" s="216"/>
    </row>
    <row r="14" spans="1:10" s="215" customFormat="1" ht="14.25">
      <c r="A14" s="216">
        <v>3</v>
      </c>
      <c r="B14" s="216">
        <v>2008</v>
      </c>
      <c r="C14" s="216" t="s">
        <v>200</v>
      </c>
      <c r="D14" s="216" t="s">
        <v>200</v>
      </c>
      <c r="E14" s="216"/>
      <c r="F14" s="216"/>
      <c r="G14" s="220">
        <v>240</v>
      </c>
      <c r="H14" s="216"/>
      <c r="I14" s="216"/>
      <c r="J14" s="216"/>
    </row>
    <row r="15" spans="1:10" s="215" customFormat="1" ht="14.25">
      <c r="A15" s="216">
        <v>3</v>
      </c>
      <c r="B15" s="216">
        <v>2009</v>
      </c>
      <c r="C15" s="216" t="s">
        <v>200</v>
      </c>
      <c r="D15" s="216" t="s">
        <v>200</v>
      </c>
      <c r="E15" s="216"/>
      <c r="F15" s="216"/>
      <c r="G15" s="220">
        <v>194.44444444444443</v>
      </c>
      <c r="H15" s="216"/>
      <c r="I15" s="216"/>
      <c r="J15" s="216"/>
    </row>
    <row r="16" spans="1:10" s="215" customFormat="1" ht="14.25">
      <c r="A16" s="216">
        <v>3</v>
      </c>
      <c r="B16" s="216">
        <v>2010</v>
      </c>
      <c r="C16" s="216" t="s">
        <v>200</v>
      </c>
      <c r="D16" s="216" t="s">
        <v>200</v>
      </c>
      <c r="E16" s="216"/>
      <c r="F16" s="216"/>
      <c r="G16" s="220">
        <v>215.55555555555557</v>
      </c>
      <c r="H16" s="216"/>
      <c r="I16" s="216"/>
      <c r="J16" s="216"/>
    </row>
    <row r="17" spans="1:10" s="215" customFormat="1" ht="14.25">
      <c r="A17" s="216">
        <v>3</v>
      </c>
      <c r="B17" s="216">
        <v>2011</v>
      </c>
      <c r="C17" s="216" t="s">
        <v>200</v>
      </c>
      <c r="D17" s="216" t="s">
        <v>200</v>
      </c>
      <c r="E17" s="216"/>
      <c r="F17" s="216"/>
      <c r="G17" s="220">
        <v>316.6666666666667</v>
      </c>
      <c r="H17" s="216"/>
      <c r="I17" s="216"/>
      <c r="J17" s="216"/>
    </row>
    <row r="18" spans="1:10" s="215" customFormat="1" ht="14.25">
      <c r="A18" s="216">
        <v>3</v>
      </c>
      <c r="B18" s="216">
        <v>2012</v>
      </c>
      <c r="C18" s="216" t="s">
        <v>200</v>
      </c>
      <c r="D18" s="216" t="s">
        <v>200</v>
      </c>
      <c r="E18" s="216"/>
      <c r="F18" s="216"/>
      <c r="G18" s="220">
        <v>276.6666666666667</v>
      </c>
      <c r="H18" s="216"/>
      <c r="I18" s="216"/>
      <c r="J18" s="216"/>
    </row>
    <row r="19" spans="1:10" s="215" customFormat="1" ht="14.25">
      <c r="A19" s="216">
        <v>3</v>
      </c>
      <c r="B19" s="216">
        <v>2013</v>
      </c>
      <c r="C19" s="216" t="s">
        <v>200</v>
      </c>
      <c r="D19" s="216" t="s">
        <v>200</v>
      </c>
      <c r="E19" s="216"/>
      <c r="F19" s="216"/>
      <c r="G19" s="220">
        <v>237.5</v>
      </c>
      <c r="H19" s="216"/>
      <c r="I19" s="216"/>
      <c r="J19" s="216"/>
    </row>
    <row r="20" spans="1:10" s="215" customFormat="1" ht="14.25">
      <c r="A20" s="216">
        <v>3</v>
      </c>
      <c r="B20" s="216">
        <v>2014</v>
      </c>
      <c r="C20" s="216" t="s">
        <v>200</v>
      </c>
      <c r="D20" s="216" t="s">
        <v>200</v>
      </c>
      <c r="E20" s="216"/>
      <c r="F20" s="216"/>
      <c r="G20" s="220">
        <v>236.66666666666669</v>
      </c>
      <c r="H20" s="216"/>
      <c r="I20" s="216"/>
      <c r="J20" s="216"/>
    </row>
    <row r="21" spans="1:10" s="215" customFormat="1" ht="14.25">
      <c r="A21" s="216">
        <v>3</v>
      </c>
      <c r="B21" s="216">
        <v>2015</v>
      </c>
      <c r="C21" s="216" t="s">
        <v>200</v>
      </c>
      <c r="D21" s="216" t="s">
        <v>200</v>
      </c>
      <c r="E21" s="216"/>
      <c r="F21" s="216"/>
      <c r="G21" s="220">
        <v>256.6666666666667</v>
      </c>
      <c r="H21" s="216"/>
      <c r="I21" s="216"/>
      <c r="J21" s="216"/>
    </row>
    <row r="22" spans="1:10" s="215" customFormat="1" ht="14.25">
      <c r="A22" s="216">
        <v>3</v>
      </c>
      <c r="B22" s="216">
        <v>2016</v>
      </c>
      <c r="C22" s="216" t="s">
        <v>200</v>
      </c>
      <c r="D22" s="216" t="s">
        <v>200</v>
      </c>
      <c r="E22" s="216"/>
      <c r="F22" s="216"/>
      <c r="G22" s="220">
        <v>272.66666666666663</v>
      </c>
      <c r="H22" s="216"/>
      <c r="I22" s="216"/>
      <c r="J22" s="216"/>
    </row>
    <row r="23" spans="1:10" s="215" customFormat="1" ht="14.25">
      <c r="A23" s="216">
        <v>4</v>
      </c>
      <c r="B23" s="216">
        <v>2017</v>
      </c>
      <c r="C23" s="216" t="s">
        <v>200</v>
      </c>
      <c r="D23" s="216" t="s">
        <v>200</v>
      </c>
      <c r="E23" s="216"/>
      <c r="F23" s="216"/>
      <c r="G23" s="221">
        <v>319.3</v>
      </c>
      <c r="H23" s="216"/>
      <c r="I23" s="216"/>
      <c r="J23" s="216"/>
    </row>
    <row r="24" spans="1:10" s="215" customFormat="1" ht="14.25">
      <c r="A24" s="216">
        <v>5</v>
      </c>
      <c r="B24" s="216">
        <v>2018</v>
      </c>
      <c r="C24" s="216" t="s">
        <v>200</v>
      </c>
      <c r="D24" s="216" t="s">
        <v>200</v>
      </c>
      <c r="E24" s="216"/>
      <c r="F24" s="216"/>
      <c r="G24" s="222">
        <v>311.7</v>
      </c>
      <c r="H24" s="216"/>
      <c r="I24" s="216"/>
      <c r="J24" s="216"/>
    </row>
    <row r="25" spans="1:10" s="215" customFormat="1" ht="14.25">
      <c r="A25" s="216">
        <v>6</v>
      </c>
      <c r="B25" s="216">
        <v>2019</v>
      </c>
      <c r="C25" s="216" t="s">
        <v>200</v>
      </c>
      <c r="D25" s="216" t="s">
        <v>200</v>
      </c>
      <c r="E25" s="216"/>
      <c r="F25" s="216"/>
      <c r="G25" s="222">
        <v>151.7</v>
      </c>
      <c r="H25" s="216"/>
      <c r="I25" s="216"/>
      <c r="J25" s="216"/>
    </row>
    <row r="26" spans="1:10" s="215" customFormat="1" ht="14.25">
      <c r="A26" s="216">
        <v>7</v>
      </c>
      <c r="B26" s="216">
        <v>2020</v>
      </c>
      <c r="C26" s="216" t="s">
        <v>200</v>
      </c>
      <c r="D26" s="216" t="s">
        <v>200</v>
      </c>
      <c r="E26" s="216"/>
      <c r="F26" s="216"/>
      <c r="G26" s="222">
        <v>190</v>
      </c>
      <c r="H26" s="216"/>
      <c r="I26" s="216"/>
      <c r="J26" s="216"/>
    </row>
    <row r="27" spans="1:10" s="215" customFormat="1" ht="14.25">
      <c r="A27" s="216"/>
      <c r="B27" s="216"/>
      <c r="C27" s="216"/>
      <c r="D27" s="216"/>
      <c r="E27" s="216"/>
      <c r="F27" s="216"/>
      <c r="G27" s="222"/>
      <c r="H27" s="216"/>
      <c r="I27" s="216"/>
      <c r="J27" s="216"/>
    </row>
    <row r="28" spans="1:10" s="215" customFormat="1" ht="14.25">
      <c r="A28" s="216"/>
      <c r="B28" s="216"/>
      <c r="C28" s="216"/>
      <c r="D28" s="216"/>
      <c r="E28" s="216"/>
      <c r="F28" s="216"/>
      <c r="G28" s="222"/>
      <c r="H28" s="216"/>
      <c r="I28" s="216"/>
      <c r="J28" s="216"/>
    </row>
    <row r="29" spans="1:10" s="215" customFormat="1" ht="14.25">
      <c r="A29" s="216"/>
      <c r="B29" s="216"/>
      <c r="C29" s="216"/>
      <c r="D29" s="216"/>
      <c r="E29" s="216"/>
      <c r="F29" s="216"/>
      <c r="G29" s="222"/>
      <c r="H29" s="216"/>
      <c r="I29" s="216"/>
      <c r="J29" s="216"/>
    </row>
    <row r="30" spans="1:10" s="215" customFormat="1" ht="14.25">
      <c r="A30" s="216"/>
      <c r="B30" s="216"/>
      <c r="C30" s="216"/>
      <c r="D30" s="216"/>
      <c r="E30" s="216"/>
      <c r="F30" s="216"/>
      <c r="G30" s="222"/>
      <c r="H30" s="216"/>
      <c r="I30" s="216"/>
      <c r="J30" s="216"/>
    </row>
    <row r="31" spans="1:10" s="215" customFormat="1" ht="14.25">
      <c r="A31" s="216"/>
      <c r="B31" s="216"/>
      <c r="C31" s="216"/>
      <c r="D31" s="216"/>
      <c r="E31" s="216"/>
      <c r="F31" s="216"/>
      <c r="G31" s="222"/>
      <c r="H31" s="216"/>
      <c r="I31" s="216"/>
      <c r="J31" s="216"/>
    </row>
    <row r="32" spans="1:10" s="215" customFormat="1" ht="14.25">
      <c r="A32" s="216"/>
      <c r="B32" s="216"/>
      <c r="C32" s="216"/>
      <c r="D32" s="216"/>
      <c r="E32" s="216"/>
      <c r="F32" s="216"/>
      <c r="G32" s="222"/>
      <c r="H32" s="216"/>
      <c r="I32" s="216"/>
      <c r="J32" s="216"/>
    </row>
    <row r="34" spans="1:7" s="212" customFormat="1" ht="14.25">
      <c r="A34" s="212" t="s">
        <v>118</v>
      </c>
      <c r="E34" s="212">
        <f>COUNT(E7:E32)</f>
        <v>1</v>
      </c>
      <c r="F34" s="212">
        <f>COUNT(F7:F32)</f>
        <v>1</v>
      </c>
      <c r="G34" s="212">
        <f>COUNT(G11:G32)</f>
        <v>16</v>
      </c>
    </row>
    <row r="35" spans="1:7" s="212" customFormat="1" ht="14.25">
      <c r="A35" s="212" t="s">
        <v>141</v>
      </c>
      <c r="B35" s="212">
        <f>LOOKUP(9999,B6:B32)</f>
        <v>2020</v>
      </c>
      <c r="E35" s="212">
        <f>LOOKUP(9999,E6:E32)</f>
        <v>64</v>
      </c>
      <c r="F35" s="212">
        <f>LOOKUP(9999,F6:F32)</f>
        <v>17</v>
      </c>
      <c r="G35" s="212">
        <f>LOOKUP(9999,G11:G32)</f>
        <v>190</v>
      </c>
    </row>
    <row r="36" spans="1:7" s="212" customFormat="1" ht="14.25">
      <c r="A36" s="212" t="s">
        <v>103</v>
      </c>
      <c r="E36" s="223">
        <f>IF(E34&lt;2,-1,(100*(MAX(E6:E32)-E35)/MAX(E6:E32)))</f>
        <v>-1</v>
      </c>
      <c r="F36" s="223">
        <f>IF(F34&lt;2,-1,(100*(MAX(F6:F32)-F35)/MAX(F6:F32)))</f>
        <v>-1</v>
      </c>
      <c r="G36" s="223">
        <f>(100*(MAX(G11:G32)-G35)/MAX(G6:G32))</f>
        <v>34.94594594594595</v>
      </c>
    </row>
    <row r="39" spans="3:5" ht="14.25">
      <c r="C39" s="211" t="s">
        <v>162</v>
      </c>
      <c r="D39" s="211" t="s">
        <v>161</v>
      </c>
      <c r="E39" s="224">
        <f>$B$35</f>
        <v>2020</v>
      </c>
    </row>
    <row r="40" spans="3:7" ht="14.25">
      <c r="C40" s="212" t="s">
        <v>48</v>
      </c>
      <c r="D40" s="259">
        <v>1</v>
      </c>
      <c r="G40" s="225"/>
    </row>
    <row r="41" spans="3:7" ht="14.25">
      <c r="C41" s="212" t="s">
        <v>458</v>
      </c>
      <c r="D41" s="259">
        <f>+VLOOKUP(ROUND(G36,0),'calcul EQR'!$A$3:$B$104,2,FALSE)</f>
        <v>0.450000000000036</v>
      </c>
      <c r="G41" s="225"/>
    </row>
    <row r="42" spans="3:7" ht="14.25">
      <c r="C42" s="215" t="s">
        <v>51</v>
      </c>
      <c r="D42" s="259" t="str">
        <f>+VLOOKUP(ROUND(E36,0),'calcul EQR'!$A$3:$B$104,2,FALSE)</f>
        <v>-</v>
      </c>
      <c r="G42" s="225"/>
    </row>
    <row r="43" spans="3:7" ht="14.25">
      <c r="C43" s="215" t="s">
        <v>50</v>
      </c>
      <c r="D43" s="259" t="str">
        <f>+VLOOKUP(ROUND(F36,0),'calcul EQR'!$A$3:$B$104,2,FALSE)</f>
        <v>-</v>
      </c>
      <c r="G43" s="225"/>
    </row>
    <row r="44" spans="3:7" ht="14.25">
      <c r="C44" s="212" t="s">
        <v>53</v>
      </c>
      <c r="D44" s="259" t="str">
        <f>IF((D42="-")*AND(D43="-"),"-",AVERAGE(D42:D43))</f>
        <v>-</v>
      </c>
      <c r="G44" s="225"/>
    </row>
    <row r="45" spans="3:7" ht="14.25">
      <c r="C45" s="212" t="s">
        <v>52</v>
      </c>
      <c r="D45" s="259">
        <f>AVERAGE(D40,D41,D44)</f>
        <v>0.725000000000018</v>
      </c>
      <c r="E45" s="226" t="str">
        <f>+IF(D45&gt;0.79,"Très bon état",IF(D45&gt;0.645,"Bon état",IF(D45&gt;0.39,"Etat moyen",IF(D45&gt;0.19,"Etat médiocre","Mauvais état"))))</f>
        <v>Bon état</v>
      </c>
      <c r="G45" s="225"/>
    </row>
  </sheetData>
  <sheetProtection/>
  <conditionalFormatting sqref="E45">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70C0"/>
  </sheetPr>
  <dimension ref="A2:J48"/>
  <sheetViews>
    <sheetView zoomScalePageLayoutView="0" workbookViewId="0" topLeftCell="D1">
      <pane ySplit="5" topLeftCell="A9" activePane="bottomLeft" state="frozen"/>
      <selection pane="topLeft" activeCell="A1" sqref="A1"/>
      <selection pane="bottomLeft" activeCell="J29" sqref="J29"/>
    </sheetView>
  </sheetViews>
  <sheetFormatPr defaultColWidth="11.421875" defaultRowHeight="12.75"/>
  <cols>
    <col min="2" max="2" width="18.140625" style="0" customWidth="1"/>
    <col min="3" max="3" width="18.57421875" style="0" customWidth="1"/>
    <col min="4" max="4" width="14.421875" style="0" customWidth="1"/>
    <col min="5" max="5" width="17.57421875" style="0" bestFit="1" customWidth="1"/>
    <col min="6" max="6" width="13.7109375" style="0" bestFit="1" customWidth="1"/>
    <col min="7" max="7" width="16.57421875" style="0" bestFit="1" customWidth="1"/>
    <col min="8" max="8" width="23.7109375" style="0" bestFit="1" customWidth="1"/>
    <col min="9" max="9" width="26.00390625" style="0" bestFit="1" customWidth="1"/>
    <col min="10" max="10" width="113.00390625" style="0" customWidth="1"/>
  </cols>
  <sheetData>
    <row r="2" spans="2:4" ht="12.75">
      <c r="B2" s="82" t="s">
        <v>175</v>
      </c>
      <c r="C2" s="82" t="s">
        <v>178</v>
      </c>
      <c r="D2" s="82" t="s">
        <v>163</v>
      </c>
    </row>
    <row r="5" spans="1:10" s="4" customFormat="1" ht="12.75">
      <c r="A5" s="28" t="s">
        <v>121</v>
      </c>
      <c r="B5" s="12" t="s">
        <v>194</v>
      </c>
      <c r="C5" s="12" t="s">
        <v>195</v>
      </c>
      <c r="D5" s="12" t="s">
        <v>196</v>
      </c>
      <c r="E5" s="12" t="s">
        <v>197</v>
      </c>
      <c r="F5" s="12" t="s">
        <v>241</v>
      </c>
      <c r="G5" s="12" t="s">
        <v>198</v>
      </c>
      <c r="H5" s="12" t="s">
        <v>199</v>
      </c>
      <c r="I5" s="12" t="s">
        <v>202</v>
      </c>
      <c r="J5" s="12" t="s">
        <v>210</v>
      </c>
    </row>
    <row r="6" spans="1:10" s="4" customFormat="1" ht="39">
      <c r="A6" s="39">
        <v>1</v>
      </c>
      <c r="B6" s="39">
        <v>1993</v>
      </c>
      <c r="C6" s="39" t="s">
        <v>182</v>
      </c>
      <c r="D6" s="39" t="s">
        <v>200</v>
      </c>
      <c r="E6" s="39"/>
      <c r="F6" s="39"/>
      <c r="G6" s="39"/>
      <c r="H6" s="39"/>
      <c r="J6" s="65" t="s">
        <v>344</v>
      </c>
    </row>
    <row r="7" spans="1:10" s="4" customFormat="1" ht="26.25">
      <c r="A7" s="39">
        <v>1</v>
      </c>
      <c r="B7" s="39">
        <v>2000</v>
      </c>
      <c r="C7" s="39" t="s">
        <v>182</v>
      </c>
      <c r="D7" s="39" t="s">
        <v>200</v>
      </c>
      <c r="E7" s="39"/>
      <c r="F7" s="39"/>
      <c r="G7" s="39"/>
      <c r="H7" s="39"/>
      <c r="J7" s="136" t="s">
        <v>183</v>
      </c>
    </row>
    <row r="8" spans="1:10" s="4" customFormat="1" ht="26.25">
      <c r="A8" s="39">
        <v>2</v>
      </c>
      <c r="B8" s="39" t="s">
        <v>129</v>
      </c>
      <c r="C8" s="39" t="s">
        <v>200</v>
      </c>
      <c r="D8" s="39" t="s">
        <v>200</v>
      </c>
      <c r="E8" s="39">
        <v>194</v>
      </c>
      <c r="F8" s="39"/>
      <c r="G8" s="39"/>
      <c r="H8" s="39"/>
      <c r="J8" s="65" t="s">
        <v>44</v>
      </c>
    </row>
    <row r="9" spans="1:10" s="4" customFormat="1" ht="26.25">
      <c r="A9" s="39" t="s">
        <v>123</v>
      </c>
      <c r="B9" s="39">
        <v>2004</v>
      </c>
      <c r="C9" s="39" t="s">
        <v>200</v>
      </c>
      <c r="D9" s="39" t="s">
        <v>200</v>
      </c>
      <c r="E9" s="39"/>
      <c r="F9" s="39">
        <v>4</v>
      </c>
      <c r="G9" s="46">
        <v>466.66666666666663</v>
      </c>
      <c r="H9" s="39"/>
      <c r="J9" s="168" t="s">
        <v>343</v>
      </c>
    </row>
    <row r="10" spans="1:10" s="4" customFormat="1" ht="26.25">
      <c r="A10" s="39">
        <v>3</v>
      </c>
      <c r="B10" s="39">
        <v>2005</v>
      </c>
      <c r="C10" s="39" t="s">
        <v>200</v>
      </c>
      <c r="D10" s="39" t="s">
        <v>200</v>
      </c>
      <c r="E10" s="39"/>
      <c r="F10" s="39"/>
      <c r="G10" s="46">
        <v>136.66666666666666</v>
      </c>
      <c r="H10" s="39"/>
      <c r="J10" s="143" t="s">
        <v>394</v>
      </c>
    </row>
    <row r="11" spans="1:10" s="4" customFormat="1" ht="26.25">
      <c r="A11" s="39">
        <v>3</v>
      </c>
      <c r="B11" s="39">
        <v>2006</v>
      </c>
      <c r="C11" s="39" t="s">
        <v>200</v>
      </c>
      <c r="D11" s="39" t="s">
        <v>200</v>
      </c>
      <c r="E11" s="39"/>
      <c r="F11" s="39"/>
      <c r="G11" s="46">
        <v>193.33333333333331</v>
      </c>
      <c r="H11" s="39"/>
      <c r="J11" s="143" t="s">
        <v>420</v>
      </c>
    </row>
    <row r="12" spans="1:10" s="4" customFormat="1" ht="12.75">
      <c r="A12" s="39">
        <v>3</v>
      </c>
      <c r="B12" s="39">
        <v>2007</v>
      </c>
      <c r="C12" s="39" t="s">
        <v>200</v>
      </c>
      <c r="D12" s="39" t="s">
        <v>200</v>
      </c>
      <c r="E12" s="39"/>
      <c r="F12" s="39"/>
      <c r="G12" s="46">
        <v>110.83333333333334</v>
      </c>
      <c r="H12" s="39"/>
      <c r="J12" s="260" t="s">
        <v>485</v>
      </c>
    </row>
    <row r="13" spans="1:8" s="4" customFormat="1" ht="12.75">
      <c r="A13" s="39">
        <v>3</v>
      </c>
      <c r="B13" s="39">
        <v>2008</v>
      </c>
      <c r="C13" s="39" t="s">
        <v>200</v>
      </c>
      <c r="D13" s="39" t="s">
        <v>200</v>
      </c>
      <c r="E13" s="39"/>
      <c r="F13" s="39"/>
      <c r="G13" s="46">
        <v>121.42857142857142</v>
      </c>
      <c r="H13" s="39"/>
    </row>
    <row r="14" spans="1:8" s="4" customFormat="1" ht="12.75">
      <c r="A14" s="39">
        <v>3</v>
      </c>
      <c r="B14" s="39">
        <v>2009</v>
      </c>
      <c r="C14" s="39" t="s">
        <v>200</v>
      </c>
      <c r="D14" s="39" t="s">
        <v>200</v>
      </c>
      <c r="E14" s="39"/>
      <c r="F14" s="39"/>
      <c r="G14" s="46">
        <v>178.88888888888889</v>
      </c>
      <c r="H14" s="39"/>
    </row>
    <row r="15" spans="1:8" s="4" customFormat="1" ht="12.75">
      <c r="A15" s="39">
        <v>3</v>
      </c>
      <c r="B15" s="39">
        <v>2010</v>
      </c>
      <c r="C15" s="39" t="s">
        <v>200</v>
      </c>
      <c r="D15" s="39" t="s">
        <v>200</v>
      </c>
      <c r="E15" s="39"/>
      <c r="F15" s="39"/>
      <c r="G15" s="46">
        <v>242.22222222222223</v>
      </c>
      <c r="H15" s="39"/>
    </row>
    <row r="16" spans="1:8" s="4" customFormat="1" ht="12.75">
      <c r="A16" s="39">
        <v>3</v>
      </c>
      <c r="B16" s="39">
        <v>2011</v>
      </c>
      <c r="C16" s="39" t="s">
        <v>200</v>
      </c>
      <c r="D16" s="39" t="s">
        <v>200</v>
      </c>
      <c r="E16" s="39"/>
      <c r="F16" s="39"/>
      <c r="G16" s="46">
        <v>313.3333333333333</v>
      </c>
      <c r="H16" s="39"/>
    </row>
    <row r="17" spans="1:8" s="4" customFormat="1" ht="12.75">
      <c r="A17" s="39">
        <v>3</v>
      </c>
      <c r="B17" s="39">
        <v>2012</v>
      </c>
      <c r="C17" s="39" t="s">
        <v>200</v>
      </c>
      <c r="D17" s="39" t="s">
        <v>200</v>
      </c>
      <c r="E17" s="39"/>
      <c r="F17" s="39"/>
      <c r="G17" s="46">
        <v>300</v>
      </c>
      <c r="H17" s="39"/>
    </row>
    <row r="18" spans="1:8" s="4" customFormat="1" ht="12.75">
      <c r="A18" s="39">
        <v>3</v>
      </c>
      <c r="B18" s="39">
        <v>2013</v>
      </c>
      <c r="C18" s="39" t="s">
        <v>200</v>
      </c>
      <c r="D18" s="39" t="s">
        <v>200</v>
      </c>
      <c r="E18" s="39"/>
      <c r="F18" s="39"/>
      <c r="G18" s="46">
        <v>216.66666666666669</v>
      </c>
      <c r="H18" s="39"/>
    </row>
    <row r="19" spans="1:8" s="4" customFormat="1" ht="12.75">
      <c r="A19" s="39">
        <v>3</v>
      </c>
      <c r="B19" s="39">
        <v>2014</v>
      </c>
      <c r="C19" s="39" t="s">
        <v>200</v>
      </c>
      <c r="D19" s="39" t="s">
        <v>200</v>
      </c>
      <c r="E19" s="39"/>
      <c r="F19" s="39"/>
      <c r="G19" s="88">
        <v>155.83333333333334</v>
      </c>
      <c r="H19" s="39"/>
    </row>
    <row r="20" spans="1:8" s="4" customFormat="1" ht="12.75">
      <c r="A20" s="39">
        <v>3</v>
      </c>
      <c r="B20" s="39">
        <v>2015</v>
      </c>
      <c r="C20" s="39" t="s">
        <v>200</v>
      </c>
      <c r="D20" s="39" t="s">
        <v>200</v>
      </c>
      <c r="E20" s="39"/>
      <c r="F20" s="130"/>
      <c r="G20" s="131">
        <v>237.5</v>
      </c>
      <c r="H20" s="39"/>
    </row>
    <row r="21" spans="1:8" s="4" customFormat="1" ht="12.75">
      <c r="A21" s="39">
        <v>3</v>
      </c>
      <c r="B21" s="39">
        <v>2016</v>
      </c>
      <c r="C21" s="39" t="s">
        <v>200</v>
      </c>
      <c r="D21" s="39" t="s">
        <v>200</v>
      </c>
      <c r="E21" s="39"/>
      <c r="F21" s="39"/>
      <c r="G21" s="88">
        <v>220.66666666666666</v>
      </c>
      <c r="H21" s="39"/>
    </row>
    <row r="22" spans="1:8" s="4" customFormat="1" ht="12.75">
      <c r="A22" s="39">
        <v>4</v>
      </c>
      <c r="B22" s="39">
        <v>2017</v>
      </c>
      <c r="C22" s="39" t="s">
        <v>200</v>
      </c>
      <c r="D22" s="39" t="s">
        <v>200</v>
      </c>
      <c r="E22" s="39"/>
      <c r="F22" s="39"/>
      <c r="G22" s="46">
        <v>216</v>
      </c>
      <c r="H22" s="39"/>
    </row>
    <row r="23" spans="1:8" s="4" customFormat="1" ht="12.75">
      <c r="A23" s="39">
        <v>5</v>
      </c>
      <c r="B23" s="39">
        <v>2018</v>
      </c>
      <c r="C23" s="39" t="s">
        <v>200</v>
      </c>
      <c r="D23" s="39" t="s">
        <v>200</v>
      </c>
      <c r="E23" s="39"/>
      <c r="F23" s="39"/>
      <c r="G23" s="46">
        <v>335</v>
      </c>
      <c r="H23" s="39"/>
    </row>
    <row r="24" spans="1:8" s="4" customFormat="1" ht="12.75">
      <c r="A24" s="39">
        <v>6</v>
      </c>
      <c r="B24" s="39">
        <v>2019</v>
      </c>
      <c r="C24" s="39" t="s">
        <v>200</v>
      </c>
      <c r="D24" s="39" t="s">
        <v>200</v>
      </c>
      <c r="E24" s="39"/>
      <c r="F24" s="39"/>
      <c r="G24" s="46">
        <v>216.7</v>
      </c>
      <c r="H24" s="39"/>
    </row>
    <row r="25" spans="1:8" s="4" customFormat="1" ht="12.75">
      <c r="A25" s="39">
        <v>7</v>
      </c>
      <c r="B25" s="39">
        <v>2020</v>
      </c>
      <c r="C25" s="39" t="s">
        <v>200</v>
      </c>
      <c r="D25" s="39" t="s">
        <v>200</v>
      </c>
      <c r="E25" s="39"/>
      <c r="F25" s="39"/>
      <c r="G25" s="46">
        <v>173.3</v>
      </c>
      <c r="H25" s="39"/>
    </row>
    <row r="26" spans="1:8" s="4" customFormat="1" ht="12.75">
      <c r="A26" s="39"/>
      <c r="B26" s="39"/>
      <c r="C26" s="39"/>
      <c r="D26" s="39"/>
      <c r="E26" s="39"/>
      <c r="F26" s="39"/>
      <c r="G26" s="46"/>
      <c r="H26" s="39"/>
    </row>
    <row r="27" spans="1:8" s="4" customFormat="1" ht="12.75">
      <c r="A27" s="39"/>
      <c r="B27" s="39"/>
      <c r="C27" s="39"/>
      <c r="D27" s="39"/>
      <c r="E27" s="39"/>
      <c r="F27" s="39"/>
      <c r="G27" s="46"/>
      <c r="H27" s="39"/>
    </row>
    <row r="28" spans="1:8" s="4" customFormat="1" ht="12.75">
      <c r="A28" s="39"/>
      <c r="B28" s="39"/>
      <c r="C28" s="39"/>
      <c r="D28" s="39"/>
      <c r="E28" s="39"/>
      <c r="F28" s="39"/>
      <c r="G28" s="46"/>
      <c r="H28" s="39"/>
    </row>
    <row r="29" spans="1:8" s="4" customFormat="1" ht="12.75">
      <c r="A29" s="39"/>
      <c r="B29" s="39"/>
      <c r="C29" s="39"/>
      <c r="D29" s="39"/>
      <c r="E29" s="39"/>
      <c r="F29" s="39"/>
      <c r="G29" s="46"/>
      <c r="H29" s="39"/>
    </row>
    <row r="30" spans="1:8" s="4" customFormat="1" ht="12.75">
      <c r="A30" s="39"/>
      <c r="B30" s="39"/>
      <c r="C30" s="39"/>
      <c r="D30" s="39"/>
      <c r="E30" s="39"/>
      <c r="F30" s="39"/>
      <c r="G30" s="46"/>
      <c r="H30" s="39"/>
    </row>
    <row r="31" spans="1:8" s="4" customFormat="1" ht="12.75">
      <c r="A31" s="39"/>
      <c r="B31" s="39"/>
      <c r="C31" s="39"/>
      <c r="D31" s="39"/>
      <c r="E31" s="39"/>
      <c r="F31" s="39"/>
      <c r="G31" s="46"/>
      <c r="H31" s="39"/>
    </row>
    <row r="32" spans="1:8" s="4" customFormat="1" ht="12.75">
      <c r="A32" s="39"/>
      <c r="B32" s="39"/>
      <c r="C32" s="39"/>
      <c r="D32" s="39"/>
      <c r="E32" s="39"/>
      <c r="F32" s="39"/>
      <c r="G32" s="46"/>
      <c r="H32" s="39"/>
    </row>
    <row r="34" spans="1:7" s="4" customFormat="1" ht="12.75">
      <c r="A34" s="28" t="s">
        <v>118</v>
      </c>
      <c r="E34" s="28">
        <f>COUNT(E6:E18)</f>
        <v>1</v>
      </c>
      <c r="F34" s="28">
        <f>COUNT(F6:F18)</f>
        <v>1</v>
      </c>
      <c r="G34" s="28">
        <f>COUNT(G10:G31)</f>
        <v>16</v>
      </c>
    </row>
    <row r="35" spans="1:7" s="4" customFormat="1" ht="12.75">
      <c r="A35" s="28" t="s">
        <v>141</v>
      </c>
      <c r="B35" s="28">
        <f>LOOKUP(9999,B6:B32)</f>
        <v>2020</v>
      </c>
      <c r="E35" s="28">
        <f>LOOKUP(9999,E6:E32)</f>
        <v>194</v>
      </c>
      <c r="F35" s="28">
        <f>LOOKUP(9999,F6:F32)</f>
        <v>4</v>
      </c>
      <c r="G35" s="97">
        <f>LOOKUP(9999,G10:G32)</f>
        <v>173.3</v>
      </c>
    </row>
    <row r="36" spans="1:7" s="4" customFormat="1" ht="12.75">
      <c r="A36" s="28" t="s">
        <v>103</v>
      </c>
      <c r="E36" s="97">
        <f>IF(E34&lt;2,-1,(100*(MAX(E6:E32)-E35)/MAX(E6:E32)))</f>
        <v>-1</v>
      </c>
      <c r="F36" s="97">
        <f>IF(F34&lt;2,-1,(100*(MAX(F6:F32)-F35)/MAX(F6:F32)))</f>
        <v>-1</v>
      </c>
      <c r="G36" s="97">
        <f>(100*(MAX(G10:G32)-G35)/MAX(G6:G32))</f>
        <v>34.65</v>
      </c>
    </row>
    <row r="41" spans="3:5" ht="12.75">
      <c r="C41" s="82" t="s">
        <v>178</v>
      </c>
      <c r="D41" s="82" t="s">
        <v>163</v>
      </c>
      <c r="E41" s="3">
        <f>$B$35</f>
        <v>2020</v>
      </c>
    </row>
    <row r="42" spans="3:4" ht="12.75">
      <c r="C42" s="28" t="s">
        <v>48</v>
      </c>
      <c r="D42" s="85">
        <v>1</v>
      </c>
    </row>
    <row r="43" spans="3:4" ht="12.75">
      <c r="C43" s="28" t="s">
        <v>458</v>
      </c>
      <c r="D43" s="85">
        <f>+VLOOKUP(ROUND(G36,0),'calcul EQR'!$A$3:$B$104,2,FALSE)</f>
        <v>0.450000000000036</v>
      </c>
    </row>
    <row r="44" spans="3:4" ht="12.75">
      <c r="C44" s="8" t="s">
        <v>296</v>
      </c>
      <c r="D44" s="85" t="str">
        <f>+VLOOKUP(ROUND(E36,0),'calcul EQR'!$A$3:$B$104,2,FALSE)</f>
        <v>-</v>
      </c>
    </row>
    <row r="45" spans="3:4" ht="12.75">
      <c r="C45" s="8" t="s">
        <v>297</v>
      </c>
      <c r="D45" s="85" t="str">
        <f>+VLOOKUP(ROUND(F36,0),'calcul EQR'!$A$3:$B$104,2,FALSE)</f>
        <v>-</v>
      </c>
    </row>
    <row r="46" spans="3:4" ht="12.75">
      <c r="C46" s="28" t="s">
        <v>53</v>
      </c>
      <c r="D46" s="85" t="str">
        <f>IF((D44="-")*AND(D45="-"),"-",AVERAGE(D44:D45))</f>
        <v>-</v>
      </c>
    </row>
    <row r="47" spans="3:4" ht="12.75">
      <c r="C47" s="28"/>
      <c r="D47" s="85"/>
    </row>
    <row r="48" spans="3:5" ht="12.75">
      <c r="C48" s="28" t="s">
        <v>52</v>
      </c>
      <c r="D48" s="85">
        <f>AVERAGE(D42,D43,D46)</f>
        <v>0.725000000000018</v>
      </c>
      <c r="E48" s="78" t="str">
        <f>+IF(D48&gt;0.79,"Très bon état",IF(D48&gt;0.645,"Bon état",IF(D48&gt;0.39,"Etat moyen",IF(D48&gt;0.19,"Etat médiocre","Mauvais état"))))</f>
        <v>Bon état</v>
      </c>
    </row>
  </sheetData>
  <sheetProtection/>
  <conditionalFormatting sqref="E48">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70C0"/>
  </sheetPr>
  <dimension ref="A2:J49"/>
  <sheetViews>
    <sheetView zoomScalePageLayoutView="0" workbookViewId="0" topLeftCell="D1">
      <selection activeCell="J21" sqref="J21"/>
    </sheetView>
  </sheetViews>
  <sheetFormatPr defaultColWidth="11.421875" defaultRowHeight="12.75"/>
  <cols>
    <col min="2" max="2" width="12.7109375" style="0" bestFit="1" customWidth="1"/>
    <col min="3" max="3" width="17.7109375" style="0" customWidth="1"/>
    <col min="4" max="4" width="12.57421875" style="0" bestFit="1" customWidth="1"/>
    <col min="5" max="5" width="17.57421875" style="0" bestFit="1" customWidth="1"/>
    <col min="6" max="6" width="13.7109375" style="0" bestFit="1" customWidth="1"/>
    <col min="7" max="7" width="16.57421875" style="0" bestFit="1" customWidth="1"/>
    <col min="8" max="8" width="23.7109375" style="0" bestFit="1" customWidth="1"/>
    <col min="9" max="9" width="26.00390625" style="0" bestFit="1" customWidth="1"/>
    <col min="10" max="10" width="105.7109375" style="2" customWidth="1"/>
  </cols>
  <sheetData>
    <row r="2" spans="2:6" ht="12.75">
      <c r="B2" s="82" t="s">
        <v>175</v>
      </c>
      <c r="C2" s="82" t="s">
        <v>165</v>
      </c>
      <c r="D2" s="82" t="s">
        <v>164</v>
      </c>
      <c r="F2" s="1" t="s">
        <v>362</v>
      </c>
    </row>
    <row r="3" ht="12.75">
      <c r="F3" s="39" t="s">
        <v>187</v>
      </c>
    </row>
    <row r="5" spans="1:10" ht="12.75">
      <c r="A5" s="39"/>
      <c r="B5" s="48" t="s">
        <v>194</v>
      </c>
      <c r="C5" s="48" t="s">
        <v>195</v>
      </c>
      <c r="D5" s="48" t="s">
        <v>196</v>
      </c>
      <c r="E5" s="48" t="s">
        <v>197</v>
      </c>
      <c r="F5" s="48" t="s">
        <v>241</v>
      </c>
      <c r="G5" s="48" t="s">
        <v>198</v>
      </c>
      <c r="H5" s="48" t="s">
        <v>199</v>
      </c>
      <c r="I5" s="48" t="s">
        <v>202</v>
      </c>
      <c r="J5" s="13" t="s">
        <v>210</v>
      </c>
    </row>
    <row r="6" spans="1:10" ht="39">
      <c r="A6" s="39">
        <v>1</v>
      </c>
      <c r="B6" s="45">
        <v>1993</v>
      </c>
      <c r="C6" s="39"/>
      <c r="D6" s="39" t="s">
        <v>200</v>
      </c>
      <c r="E6" s="39"/>
      <c r="F6" s="39"/>
      <c r="G6" s="39"/>
      <c r="H6" s="39"/>
      <c r="I6" s="39"/>
      <c r="J6" s="65" t="s">
        <v>21</v>
      </c>
    </row>
    <row r="7" spans="1:10" ht="26.25">
      <c r="A7" s="39">
        <v>2</v>
      </c>
      <c r="B7" s="45">
        <v>2000</v>
      </c>
      <c r="C7" s="39"/>
      <c r="D7" s="39" t="s">
        <v>200</v>
      </c>
      <c r="E7" s="39"/>
      <c r="F7" s="39"/>
      <c r="G7" s="39"/>
      <c r="H7" s="39"/>
      <c r="I7" s="39"/>
      <c r="J7" s="136" t="s">
        <v>183</v>
      </c>
    </row>
    <row r="8" spans="1:10" ht="26.25">
      <c r="A8" s="39">
        <v>1</v>
      </c>
      <c r="B8" s="45" t="s">
        <v>128</v>
      </c>
      <c r="C8" s="39" t="s">
        <v>200</v>
      </c>
      <c r="D8" s="39" t="s">
        <v>200</v>
      </c>
      <c r="E8" s="39">
        <v>234</v>
      </c>
      <c r="F8" s="39">
        <v>6</v>
      </c>
      <c r="G8" s="39"/>
      <c r="H8" s="39"/>
      <c r="I8" s="39"/>
      <c r="J8" s="65" t="s">
        <v>43</v>
      </c>
    </row>
    <row r="9" spans="1:10" ht="26.25">
      <c r="A9" s="39">
        <v>3</v>
      </c>
      <c r="B9" s="45">
        <v>2004</v>
      </c>
      <c r="C9" s="39"/>
      <c r="D9" s="39" t="s">
        <v>200</v>
      </c>
      <c r="E9" s="39"/>
      <c r="F9" s="39"/>
      <c r="G9" s="41">
        <v>271.1111111111111</v>
      </c>
      <c r="H9" s="39"/>
      <c r="I9" s="39"/>
      <c r="J9" s="168" t="s">
        <v>343</v>
      </c>
    </row>
    <row r="10" spans="1:10" ht="26.25">
      <c r="A10" s="39">
        <v>3</v>
      </c>
      <c r="B10" s="45">
        <v>2005</v>
      </c>
      <c r="C10" s="39" t="s">
        <v>200</v>
      </c>
      <c r="D10" s="39" t="s">
        <v>200</v>
      </c>
      <c r="E10" s="39"/>
      <c r="F10" s="39"/>
      <c r="G10" s="41">
        <v>217.77777777777777</v>
      </c>
      <c r="H10" s="39"/>
      <c r="I10" s="39"/>
      <c r="J10" s="143" t="s">
        <v>390</v>
      </c>
    </row>
    <row r="11" spans="1:10" ht="26.25">
      <c r="A11" s="39">
        <v>3</v>
      </c>
      <c r="B11" s="45">
        <v>2006</v>
      </c>
      <c r="C11" s="39" t="s">
        <v>200</v>
      </c>
      <c r="D11" s="39" t="s">
        <v>200</v>
      </c>
      <c r="E11" s="39"/>
      <c r="F11" s="39"/>
      <c r="G11" s="41">
        <v>246.66666666666669</v>
      </c>
      <c r="H11" s="39"/>
      <c r="I11" s="39"/>
      <c r="J11" s="143" t="s">
        <v>420</v>
      </c>
    </row>
    <row r="12" spans="1:10" ht="26.25">
      <c r="A12" s="39">
        <v>3</v>
      </c>
      <c r="B12" s="45">
        <v>2007</v>
      </c>
      <c r="C12" s="39" t="s">
        <v>200</v>
      </c>
      <c r="D12" s="39" t="s">
        <v>200</v>
      </c>
      <c r="E12" s="39"/>
      <c r="F12" s="39"/>
      <c r="G12" s="41">
        <v>311.1111111111111</v>
      </c>
      <c r="H12" s="39"/>
      <c r="I12" s="39"/>
      <c r="J12" s="143" t="s">
        <v>485</v>
      </c>
    </row>
    <row r="13" spans="1:10" ht="12.75">
      <c r="A13" s="39">
        <v>3</v>
      </c>
      <c r="B13" s="45">
        <v>2008</v>
      </c>
      <c r="C13" s="39" t="s">
        <v>200</v>
      </c>
      <c r="D13" s="39" t="s">
        <v>200</v>
      </c>
      <c r="E13" s="39"/>
      <c r="F13" s="39"/>
      <c r="G13" s="41"/>
      <c r="H13" s="39"/>
      <c r="I13" s="39"/>
      <c r="J13" s="65"/>
    </row>
    <row r="14" spans="1:10" ht="12.75">
      <c r="A14" s="39">
        <v>3</v>
      </c>
      <c r="B14" s="45">
        <v>2009</v>
      </c>
      <c r="C14" s="39" t="s">
        <v>200</v>
      </c>
      <c r="D14" s="39" t="s">
        <v>200</v>
      </c>
      <c r="E14" s="39"/>
      <c r="F14" s="39"/>
      <c r="G14" s="41">
        <v>272.22222222222223</v>
      </c>
      <c r="H14" s="39"/>
      <c r="I14" s="39"/>
      <c r="J14" s="65"/>
    </row>
    <row r="15" spans="1:10" ht="12.75">
      <c r="A15" s="39">
        <v>3</v>
      </c>
      <c r="B15" s="45">
        <v>2010</v>
      </c>
      <c r="C15" s="39" t="s">
        <v>200</v>
      </c>
      <c r="D15" s="39" t="s">
        <v>200</v>
      </c>
      <c r="E15" s="39"/>
      <c r="F15" s="39"/>
      <c r="G15" s="41">
        <v>158.88888888888889</v>
      </c>
      <c r="H15" s="39"/>
      <c r="I15" s="39"/>
      <c r="J15" s="65"/>
    </row>
    <row r="16" spans="1:10" ht="12.75">
      <c r="A16" s="39">
        <v>3</v>
      </c>
      <c r="B16" s="45">
        <v>2011</v>
      </c>
      <c r="C16" s="39" t="s">
        <v>200</v>
      </c>
      <c r="D16" s="39" t="s">
        <v>200</v>
      </c>
      <c r="E16" s="39"/>
      <c r="F16" s="39"/>
      <c r="G16" s="41">
        <v>253.33333333333331</v>
      </c>
      <c r="H16" s="39"/>
      <c r="I16" s="39"/>
      <c r="J16" s="65"/>
    </row>
    <row r="17" spans="1:10" ht="12.75">
      <c r="A17" s="39">
        <v>3</v>
      </c>
      <c r="B17" s="45">
        <v>2012</v>
      </c>
      <c r="C17" s="39" t="s">
        <v>200</v>
      </c>
      <c r="D17" s="39" t="s">
        <v>200</v>
      </c>
      <c r="E17" s="39"/>
      <c r="F17" s="39"/>
      <c r="G17" s="41">
        <v>256.6666666666667</v>
      </c>
      <c r="H17" s="39"/>
      <c r="I17" s="39"/>
      <c r="J17" s="65"/>
    </row>
    <row r="18" spans="1:10" ht="12.75">
      <c r="A18" s="73">
        <v>3</v>
      </c>
      <c r="B18" s="74">
        <v>2013</v>
      </c>
      <c r="C18" s="73" t="s">
        <v>200</v>
      </c>
      <c r="D18" s="73" t="s">
        <v>200</v>
      </c>
      <c r="E18" s="73"/>
      <c r="F18" s="129"/>
      <c r="G18" s="41">
        <v>388.33333333333337</v>
      </c>
      <c r="H18" s="73"/>
      <c r="I18" s="73"/>
      <c r="J18" s="65"/>
    </row>
    <row r="19" spans="1:10" s="4" customFormat="1" ht="12.75">
      <c r="A19" s="39">
        <v>3</v>
      </c>
      <c r="B19" s="45">
        <v>2014</v>
      </c>
      <c r="C19" s="39" t="s">
        <v>200</v>
      </c>
      <c r="D19" s="73" t="s">
        <v>200</v>
      </c>
      <c r="E19" s="39"/>
      <c r="F19" s="130"/>
      <c r="G19" s="310">
        <v>222.5</v>
      </c>
      <c r="H19" s="39"/>
      <c r="I19" s="39"/>
      <c r="J19" s="65"/>
    </row>
    <row r="20" spans="1:10" s="4" customFormat="1" ht="12.75">
      <c r="A20" s="39">
        <v>3</v>
      </c>
      <c r="B20" s="45">
        <v>2015</v>
      </c>
      <c r="C20" s="73" t="s">
        <v>200</v>
      </c>
      <c r="D20" s="73" t="s">
        <v>200</v>
      </c>
      <c r="E20" s="39"/>
      <c r="F20" s="130"/>
      <c r="G20" s="311">
        <v>166.66666666666669</v>
      </c>
      <c r="H20" s="39"/>
      <c r="I20" s="39"/>
      <c r="J20" s="65"/>
    </row>
    <row r="21" spans="1:10" s="4" customFormat="1" ht="12.75">
      <c r="A21" s="39">
        <v>3</v>
      </c>
      <c r="B21" s="45">
        <v>2016</v>
      </c>
      <c r="C21" s="39" t="s">
        <v>200</v>
      </c>
      <c r="D21" s="73" t="s">
        <v>200</v>
      </c>
      <c r="E21" s="39"/>
      <c r="F21" s="130"/>
      <c r="G21" s="41">
        <v>332.67</v>
      </c>
      <c r="H21" s="39"/>
      <c r="I21" s="39"/>
      <c r="J21" s="65"/>
    </row>
    <row r="22" spans="1:10" s="4" customFormat="1" ht="12.75">
      <c r="A22" s="39">
        <v>4</v>
      </c>
      <c r="B22" s="45">
        <v>2017</v>
      </c>
      <c r="C22" s="39" t="s">
        <v>200</v>
      </c>
      <c r="D22" s="73" t="s">
        <v>200</v>
      </c>
      <c r="E22" s="39"/>
      <c r="F22" s="39"/>
      <c r="G22" s="41">
        <v>252.5</v>
      </c>
      <c r="H22" s="39"/>
      <c r="I22" s="39"/>
      <c r="J22" s="65"/>
    </row>
    <row r="23" spans="1:10" s="4" customFormat="1" ht="12.75">
      <c r="A23" s="39">
        <v>5</v>
      </c>
      <c r="B23" s="45">
        <v>2018</v>
      </c>
      <c r="C23" s="39" t="s">
        <v>200</v>
      </c>
      <c r="D23" s="73" t="s">
        <v>200</v>
      </c>
      <c r="E23" s="39"/>
      <c r="F23" s="39"/>
      <c r="G23" s="41">
        <v>384.2</v>
      </c>
      <c r="H23" s="39"/>
      <c r="I23" s="39"/>
      <c r="J23" s="65"/>
    </row>
    <row r="24" spans="1:10" s="4" customFormat="1" ht="12.75">
      <c r="A24" s="39">
        <v>6</v>
      </c>
      <c r="B24" s="45">
        <v>2019</v>
      </c>
      <c r="C24" s="39" t="s">
        <v>200</v>
      </c>
      <c r="D24" s="73" t="s">
        <v>200</v>
      </c>
      <c r="E24" s="39"/>
      <c r="F24" s="39"/>
      <c r="G24" s="41">
        <v>284.2</v>
      </c>
      <c r="H24" s="39"/>
      <c r="I24" s="39"/>
      <c r="J24" s="65"/>
    </row>
    <row r="25" spans="1:10" s="4" customFormat="1" ht="12.75">
      <c r="A25" s="39">
        <v>7</v>
      </c>
      <c r="B25" s="45">
        <v>2020</v>
      </c>
      <c r="C25" s="39" t="s">
        <v>200</v>
      </c>
      <c r="D25" s="73" t="s">
        <v>200</v>
      </c>
      <c r="E25" s="39"/>
      <c r="F25" s="39"/>
      <c r="G25" s="41">
        <v>279.2</v>
      </c>
      <c r="H25" s="39"/>
      <c r="I25" s="39"/>
      <c r="J25" s="65"/>
    </row>
    <row r="26" spans="1:10" s="4" customFormat="1" ht="12.75">
      <c r="A26" s="39"/>
      <c r="B26" s="45"/>
      <c r="C26" s="39"/>
      <c r="D26" s="39"/>
      <c r="E26" s="39"/>
      <c r="F26" s="39"/>
      <c r="G26" s="41"/>
      <c r="H26" s="39"/>
      <c r="I26" s="39"/>
      <c r="J26" s="65"/>
    </row>
    <row r="27" spans="1:10" s="4" customFormat="1" ht="12.75">
      <c r="A27" s="39"/>
      <c r="B27" s="45"/>
      <c r="C27" s="39"/>
      <c r="D27" s="39"/>
      <c r="E27" s="39"/>
      <c r="F27" s="39"/>
      <c r="G27" s="41"/>
      <c r="H27" s="39"/>
      <c r="I27" s="39"/>
      <c r="J27" s="65"/>
    </row>
    <row r="28" spans="1:10" s="4" customFormat="1" ht="12.75">
      <c r="A28" s="39"/>
      <c r="B28" s="45"/>
      <c r="C28" s="39"/>
      <c r="D28" s="39"/>
      <c r="E28" s="39"/>
      <c r="F28" s="39"/>
      <c r="G28" s="227"/>
      <c r="H28" s="39"/>
      <c r="I28" s="39"/>
      <c r="J28" s="65"/>
    </row>
    <row r="29" spans="1:10" s="4" customFormat="1" ht="12.75">
      <c r="A29" s="39"/>
      <c r="B29" s="45"/>
      <c r="C29" s="39"/>
      <c r="D29" s="39"/>
      <c r="E29" s="39"/>
      <c r="F29" s="39"/>
      <c r="G29" s="227"/>
      <c r="H29" s="39"/>
      <c r="I29" s="39"/>
      <c r="J29" s="65"/>
    </row>
    <row r="30" spans="1:10" s="4" customFormat="1" ht="12.75">
      <c r="A30" s="39"/>
      <c r="B30" s="45"/>
      <c r="C30" s="39"/>
      <c r="D30" s="39"/>
      <c r="E30" s="39"/>
      <c r="F30" s="39"/>
      <c r="G30" s="227"/>
      <c r="H30" s="39"/>
      <c r="I30" s="39"/>
      <c r="J30" s="65"/>
    </row>
    <row r="31" spans="1:10" s="4" customFormat="1" ht="12.75">
      <c r="A31" s="39"/>
      <c r="B31" s="45"/>
      <c r="C31" s="39"/>
      <c r="D31" s="39"/>
      <c r="E31" s="39"/>
      <c r="F31" s="39"/>
      <c r="G31" s="227"/>
      <c r="H31" s="39"/>
      <c r="I31" s="39"/>
      <c r="J31" s="65"/>
    </row>
    <row r="32" spans="1:10" s="4" customFormat="1" ht="12.75">
      <c r="A32" s="39"/>
      <c r="B32" s="45"/>
      <c r="C32" s="39"/>
      <c r="D32" s="39"/>
      <c r="E32" s="39"/>
      <c r="F32" s="39"/>
      <c r="G32" s="227"/>
      <c r="H32" s="39"/>
      <c r="I32" s="39"/>
      <c r="J32" s="65"/>
    </row>
    <row r="33" spans="1:10" s="4" customFormat="1" ht="12.75">
      <c r="A33" s="39"/>
      <c r="B33" s="45"/>
      <c r="C33" s="39"/>
      <c r="D33" s="39"/>
      <c r="E33" s="39"/>
      <c r="F33" s="39"/>
      <c r="G33" s="41"/>
      <c r="H33" s="39"/>
      <c r="I33" s="39"/>
      <c r="J33" s="65"/>
    </row>
    <row r="34" spans="1:10" s="4" customFormat="1" ht="12.75">
      <c r="A34" s="39"/>
      <c r="B34" s="45"/>
      <c r="C34" s="39"/>
      <c r="D34" s="39"/>
      <c r="E34" s="39"/>
      <c r="F34" s="39"/>
      <c r="G34" s="41"/>
      <c r="H34" s="39"/>
      <c r="I34" s="39"/>
      <c r="J34" s="65"/>
    </row>
    <row r="36" spans="1:10" s="4" customFormat="1" ht="12.75">
      <c r="A36" s="28" t="s">
        <v>118</v>
      </c>
      <c r="E36" s="104">
        <f>COUNT(E6:E34)</f>
        <v>1</v>
      </c>
      <c r="F36" s="104">
        <f>COUNT(F6:F34)</f>
        <v>1</v>
      </c>
      <c r="G36" s="104">
        <f>COUNT(G10:G34)</f>
        <v>15</v>
      </c>
      <c r="J36" s="65"/>
    </row>
    <row r="37" spans="1:10" s="4" customFormat="1" ht="12.75">
      <c r="A37" s="28" t="s">
        <v>141</v>
      </c>
      <c r="B37" s="127">
        <f>LOOKUP(9999,B6:B34)</f>
        <v>2020</v>
      </c>
      <c r="E37" s="104">
        <f>LOOKUP(9999,E6:E34)</f>
        <v>234</v>
      </c>
      <c r="F37" s="104">
        <f>LOOKUP(9999,F6:F34)</f>
        <v>6</v>
      </c>
      <c r="G37" s="104">
        <f>LOOKUP(9999,G10:G34)</f>
        <v>279.2</v>
      </c>
      <c r="J37" s="65"/>
    </row>
    <row r="38" spans="1:10" s="4" customFormat="1" ht="12.75">
      <c r="A38" s="28" t="s">
        <v>103</v>
      </c>
      <c r="E38" s="104">
        <f>IF(E36&lt;2,-1,(100*(MAX(E6:E34)-E37)/MAX(E6:E34)))</f>
        <v>-1</v>
      </c>
      <c r="F38" s="104">
        <f>IF(F36&lt;2,-1,(100*(MAX(F6:F34)-F37)/MAX(F6:F34)))</f>
        <v>-1</v>
      </c>
      <c r="G38" s="104">
        <f>(100*(MAX(G10:G34)-G37)/MAX(G6:G34))</f>
        <v>28.1030042918455</v>
      </c>
      <c r="J38" s="65"/>
    </row>
    <row r="43" spans="3:8" ht="12.75">
      <c r="C43" s="82" t="s">
        <v>165</v>
      </c>
      <c r="D43" s="82" t="s">
        <v>164</v>
      </c>
      <c r="E43" s="126">
        <f>$B$37</f>
        <v>2020</v>
      </c>
      <c r="H43" t="s">
        <v>122</v>
      </c>
    </row>
    <row r="44" spans="3:4" ht="12.75">
      <c r="C44" s="28" t="s">
        <v>48</v>
      </c>
      <c r="D44" s="85">
        <v>1</v>
      </c>
    </row>
    <row r="45" spans="3:4" ht="12.75">
      <c r="C45" s="28" t="s">
        <v>458</v>
      </c>
      <c r="D45" s="85">
        <f>+VLOOKUP(ROUND(G38,0),'calcul EQR'!$A$3:$B$104,2,FALSE)</f>
        <v>0.519999999999993</v>
      </c>
    </row>
    <row r="46" spans="3:4" ht="12.75">
      <c r="C46" s="8" t="s">
        <v>298</v>
      </c>
      <c r="D46" s="85" t="str">
        <f>+VLOOKUP(ROUND(F38,0),'calcul EQR'!$A$3:$B$104,2,FALSE)</f>
        <v>-</v>
      </c>
    </row>
    <row r="47" spans="3:4" ht="12.75">
      <c r="C47" s="84" t="s">
        <v>299</v>
      </c>
      <c r="D47" s="85" t="str">
        <f>+VLOOKUP(ROUND(F38,0),'calcul EQR'!$A$3:$B$104,2,FALSE)</f>
        <v>-</v>
      </c>
    </row>
    <row r="48" spans="3:4" ht="12.75">
      <c r="C48" s="28" t="s">
        <v>119</v>
      </c>
      <c r="D48" s="85" t="str">
        <f>IF((D46="-")*AND(D47="-"),"-",AVERAGE(D46:D47))</f>
        <v>-</v>
      </c>
    </row>
    <row r="49" spans="3:5" ht="12.75">
      <c r="C49" s="28" t="s">
        <v>52</v>
      </c>
      <c r="D49" s="85">
        <f>AVERAGE(D44,D45,D48)</f>
        <v>0.7599999999999965</v>
      </c>
      <c r="E49" s="78" t="str">
        <f>+IF(D49&gt;0.79,"Très bon état",IF(D49&gt;0.645,"Bon état",IF(D49&gt;0.39,"Etat moyen",IF(D49&gt;0.19,"Etat médiocre","Mauvais état"))))</f>
        <v>Bon état</v>
      </c>
    </row>
  </sheetData>
  <sheetProtection/>
  <conditionalFormatting sqref="E49">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2:H41"/>
  <sheetViews>
    <sheetView zoomScalePageLayoutView="0" workbookViewId="0" topLeftCell="A1">
      <pane ySplit="5" topLeftCell="A9" activePane="bottomLeft" state="frozen"/>
      <selection pane="topLeft" activeCell="A1" sqref="A1"/>
      <selection pane="bottomLeft" activeCell="H26" sqref="H26"/>
    </sheetView>
  </sheetViews>
  <sheetFormatPr defaultColWidth="11.421875" defaultRowHeight="12.75"/>
  <cols>
    <col min="1" max="1" width="11.421875" style="95" customWidth="1"/>
    <col min="2" max="2" width="13.7109375" style="0" customWidth="1"/>
    <col min="3" max="3" width="20.00390625" style="0" bestFit="1" customWidth="1"/>
    <col min="4" max="4" width="12.57421875" style="0" bestFit="1" customWidth="1"/>
    <col min="5" max="5" width="17.57421875" style="0" bestFit="1" customWidth="1"/>
    <col min="6" max="6" width="13.7109375" style="0" bestFit="1" customWidth="1"/>
    <col min="7" max="7" width="16.57421875" style="95" bestFit="1" customWidth="1"/>
    <col min="8" max="8" width="88.00390625" style="2" customWidth="1"/>
  </cols>
  <sheetData>
    <row r="2" spans="2:4" ht="12.75">
      <c r="B2" s="82" t="s">
        <v>175</v>
      </c>
      <c r="C2" s="82" t="s">
        <v>179</v>
      </c>
      <c r="D2" s="82" t="s">
        <v>166</v>
      </c>
    </row>
    <row r="5" spans="1:8" s="4" customFormat="1" ht="12.75">
      <c r="A5" s="12" t="s">
        <v>121</v>
      </c>
      <c r="B5" s="12" t="s">
        <v>194</v>
      </c>
      <c r="C5" s="12" t="s">
        <v>195</v>
      </c>
      <c r="D5" s="12" t="s">
        <v>196</v>
      </c>
      <c r="E5" s="12" t="s">
        <v>197</v>
      </c>
      <c r="F5" s="12" t="s">
        <v>241</v>
      </c>
      <c r="G5" s="12" t="s">
        <v>198</v>
      </c>
      <c r="H5" s="13" t="s">
        <v>210</v>
      </c>
    </row>
    <row r="6" spans="1:8" s="4" customFormat="1" ht="12.75">
      <c r="A6" s="9">
        <v>1</v>
      </c>
      <c r="B6" s="26">
        <v>2005</v>
      </c>
      <c r="C6" s="9" t="s">
        <v>182</v>
      </c>
      <c r="D6" s="9" t="s">
        <v>200</v>
      </c>
      <c r="E6" s="4">
        <v>7</v>
      </c>
      <c r="G6" s="96"/>
      <c r="H6" s="65"/>
    </row>
    <row r="7" spans="1:8" s="4" customFormat="1" ht="53.25">
      <c r="A7" s="9">
        <v>2</v>
      </c>
      <c r="B7" s="47">
        <v>2007</v>
      </c>
      <c r="C7" s="9" t="s">
        <v>201</v>
      </c>
      <c r="D7" s="9" t="s">
        <v>200</v>
      </c>
      <c r="G7" s="228">
        <v>724</v>
      </c>
      <c r="H7" s="146" t="s">
        <v>184</v>
      </c>
    </row>
    <row r="8" spans="1:8" s="4" customFormat="1" ht="26.25">
      <c r="A8" s="9">
        <v>2</v>
      </c>
      <c r="B8" s="47">
        <v>2008</v>
      </c>
      <c r="C8" s="9" t="s">
        <v>201</v>
      </c>
      <c r="D8" s="9" t="s">
        <v>200</v>
      </c>
      <c r="G8" s="228">
        <v>574.4444444444445</v>
      </c>
      <c r="H8" s="65" t="s">
        <v>22</v>
      </c>
    </row>
    <row r="9" spans="1:8" s="4" customFormat="1" ht="39">
      <c r="A9" s="9">
        <v>2</v>
      </c>
      <c r="B9" s="47">
        <v>2009</v>
      </c>
      <c r="C9" s="9" t="s">
        <v>201</v>
      </c>
      <c r="D9" s="9" t="s">
        <v>200</v>
      </c>
      <c r="G9" s="228">
        <v>667.5</v>
      </c>
      <c r="H9" s="2" t="s">
        <v>221</v>
      </c>
    </row>
    <row r="10" spans="1:8" s="4" customFormat="1" ht="26.25">
      <c r="A10" s="9">
        <v>2</v>
      </c>
      <c r="B10" s="47">
        <v>2010</v>
      </c>
      <c r="C10" s="9" t="s">
        <v>201</v>
      </c>
      <c r="D10" s="9" t="s">
        <v>200</v>
      </c>
      <c r="G10" s="228">
        <v>575.8333333333334</v>
      </c>
      <c r="H10" s="168" t="s">
        <v>342</v>
      </c>
    </row>
    <row r="11" spans="1:8" s="4" customFormat="1" ht="26.25">
      <c r="A11" s="9">
        <v>2</v>
      </c>
      <c r="B11" s="47">
        <v>2011</v>
      </c>
      <c r="C11" s="9" t="s">
        <v>201</v>
      </c>
      <c r="D11" s="9" t="s">
        <v>200</v>
      </c>
      <c r="G11" s="228">
        <v>619.1666666666666</v>
      </c>
      <c r="H11" s="143" t="s">
        <v>395</v>
      </c>
    </row>
    <row r="12" spans="1:8" s="4" customFormat="1" ht="26.25">
      <c r="A12" s="9">
        <v>2</v>
      </c>
      <c r="B12" s="47">
        <v>2012</v>
      </c>
      <c r="C12" s="9" t="s">
        <v>201</v>
      </c>
      <c r="D12" s="9" t="s">
        <v>200</v>
      </c>
      <c r="G12" s="228">
        <v>676.6666666666667</v>
      </c>
      <c r="H12" s="143" t="s">
        <v>420</v>
      </c>
    </row>
    <row r="13" spans="1:8" s="4" customFormat="1" ht="26.25">
      <c r="A13" s="9" t="s">
        <v>123</v>
      </c>
      <c r="B13" s="47">
        <v>2013</v>
      </c>
      <c r="C13" s="9" t="s">
        <v>201</v>
      </c>
      <c r="D13" s="9" t="s">
        <v>200</v>
      </c>
      <c r="E13" s="4">
        <v>2.32</v>
      </c>
      <c r="G13" s="228">
        <v>865.8333333333333</v>
      </c>
      <c r="H13" s="143" t="s">
        <v>484</v>
      </c>
    </row>
    <row r="14" spans="1:8" s="4" customFormat="1" ht="12.75">
      <c r="A14" s="9">
        <v>2</v>
      </c>
      <c r="B14" s="47">
        <v>2014</v>
      </c>
      <c r="C14" s="9" t="s">
        <v>201</v>
      </c>
      <c r="D14" s="9" t="s">
        <v>200</v>
      </c>
      <c r="F14" s="205"/>
      <c r="G14" s="229">
        <v>330</v>
      </c>
      <c r="H14" s="65"/>
    </row>
    <row r="15" spans="1:8" s="4" customFormat="1" ht="12.75">
      <c r="A15" s="9">
        <v>2</v>
      </c>
      <c r="B15" s="47">
        <v>2015</v>
      </c>
      <c r="C15" s="9" t="s">
        <v>201</v>
      </c>
      <c r="D15" s="9" t="s">
        <v>200</v>
      </c>
      <c r="F15" s="205"/>
      <c r="G15" s="230">
        <v>360.83333333333337</v>
      </c>
      <c r="H15" s="65"/>
    </row>
    <row r="16" spans="1:8" s="4" customFormat="1" ht="12.75">
      <c r="A16" s="9">
        <v>2</v>
      </c>
      <c r="B16" s="47">
        <v>2016</v>
      </c>
      <c r="C16" s="9" t="s">
        <v>201</v>
      </c>
      <c r="D16" s="9" t="s">
        <v>200</v>
      </c>
      <c r="G16" s="228">
        <v>676</v>
      </c>
      <c r="H16" s="65"/>
    </row>
    <row r="17" spans="1:8" s="4" customFormat="1" ht="12.75">
      <c r="A17" s="9">
        <v>4</v>
      </c>
      <c r="B17" s="47">
        <v>2017</v>
      </c>
      <c r="C17" s="9" t="s">
        <v>201</v>
      </c>
      <c r="D17" s="9" t="s">
        <v>200</v>
      </c>
      <c r="G17" s="228">
        <v>528</v>
      </c>
      <c r="H17" s="65"/>
    </row>
    <row r="18" spans="1:8" s="4" customFormat="1" ht="12.75">
      <c r="A18" s="99">
        <v>5</v>
      </c>
      <c r="B18" s="47">
        <v>2018</v>
      </c>
      <c r="C18" s="9" t="s">
        <v>201</v>
      </c>
      <c r="D18" s="9" t="s">
        <v>200</v>
      </c>
      <c r="G18" s="228">
        <v>446.7</v>
      </c>
      <c r="H18" s="65"/>
    </row>
    <row r="19" spans="1:8" s="4" customFormat="1" ht="12.75">
      <c r="A19" s="9">
        <v>6</v>
      </c>
      <c r="B19" s="47">
        <v>2019</v>
      </c>
      <c r="C19" s="9" t="s">
        <v>201</v>
      </c>
      <c r="D19" s="9" t="s">
        <v>200</v>
      </c>
      <c r="G19" s="96">
        <v>486.7</v>
      </c>
      <c r="H19" s="65"/>
    </row>
    <row r="20" spans="1:8" s="4" customFormat="1" ht="12.75">
      <c r="A20" s="9">
        <v>7</v>
      </c>
      <c r="B20" s="47">
        <v>2020</v>
      </c>
      <c r="C20" s="9" t="s">
        <v>201</v>
      </c>
      <c r="D20" s="9" t="s">
        <v>200</v>
      </c>
      <c r="G20" s="96">
        <v>753.3</v>
      </c>
      <c r="H20" s="65"/>
    </row>
    <row r="21" spans="1:8" s="4" customFormat="1" ht="12.75">
      <c r="A21" s="9"/>
      <c r="B21" s="47"/>
      <c r="C21" s="9"/>
      <c r="D21" s="9"/>
      <c r="G21" s="96"/>
      <c r="H21" s="65"/>
    </row>
    <row r="22" spans="1:8" s="4" customFormat="1" ht="12.75">
      <c r="A22" s="9"/>
      <c r="B22" s="47"/>
      <c r="C22" s="9"/>
      <c r="D22" s="9"/>
      <c r="G22" s="96"/>
      <c r="H22" s="65"/>
    </row>
    <row r="23" spans="1:8" s="4" customFormat="1" ht="12.75">
      <c r="A23" s="9"/>
      <c r="B23" s="47"/>
      <c r="C23" s="9"/>
      <c r="D23" s="9"/>
      <c r="G23" s="96"/>
      <c r="H23" s="65"/>
    </row>
    <row r="24" spans="1:8" s="4" customFormat="1" ht="12.75">
      <c r="A24" s="9"/>
      <c r="B24" s="47"/>
      <c r="C24" s="9"/>
      <c r="D24" s="9"/>
      <c r="G24" s="96"/>
      <c r="H24" s="65"/>
    </row>
    <row r="25" spans="1:8" s="4" customFormat="1" ht="12.75">
      <c r="A25" s="9"/>
      <c r="B25" s="47"/>
      <c r="C25" s="9"/>
      <c r="D25" s="9"/>
      <c r="G25" s="96"/>
      <c r="H25" s="65"/>
    </row>
    <row r="26" spans="1:8" s="4" customFormat="1" ht="12.75">
      <c r="A26" s="9"/>
      <c r="B26" s="47"/>
      <c r="C26" s="9"/>
      <c r="D26" s="9"/>
      <c r="G26" s="96"/>
      <c r="H26" s="65"/>
    </row>
    <row r="27" spans="1:8" s="4" customFormat="1" ht="12.75">
      <c r="A27" s="9"/>
      <c r="B27" s="47"/>
      <c r="C27" s="9"/>
      <c r="D27" s="9"/>
      <c r="G27" s="96"/>
      <c r="H27" s="65"/>
    </row>
    <row r="28" spans="1:8" s="4" customFormat="1" ht="12.75">
      <c r="A28" s="9"/>
      <c r="B28" s="47"/>
      <c r="C28" s="9"/>
      <c r="D28" s="9"/>
      <c r="G28" s="96"/>
      <c r="H28" s="65"/>
    </row>
    <row r="29" spans="1:8" s="4" customFormat="1" ht="12.75">
      <c r="A29" s="9"/>
      <c r="B29" s="47"/>
      <c r="C29" s="9"/>
      <c r="D29" s="9"/>
      <c r="G29" s="96"/>
      <c r="H29" s="65"/>
    </row>
    <row r="30" spans="1:8" s="4" customFormat="1" ht="12.75">
      <c r="A30" s="9"/>
      <c r="B30" s="47"/>
      <c r="G30" s="9"/>
      <c r="H30" s="65"/>
    </row>
    <row r="32" spans="1:8" s="4" customFormat="1" ht="12.75">
      <c r="A32" s="12" t="s">
        <v>118</v>
      </c>
      <c r="E32" s="104">
        <f>COUNT(E6:E30)</f>
        <v>2</v>
      </c>
      <c r="F32" s="97"/>
      <c r="G32" s="104">
        <f>COUNT(G8:G30)</f>
        <v>13</v>
      </c>
      <c r="H32" s="65"/>
    </row>
    <row r="33" spans="1:8" s="4" customFormat="1" ht="12.75">
      <c r="A33" s="12" t="s">
        <v>141</v>
      </c>
      <c r="B33" s="98">
        <f>LOOKUP(9999,B6:B30)</f>
        <v>2020</v>
      </c>
      <c r="E33" s="104">
        <f>LOOKUP(9999,E6:E30)</f>
        <v>2.32</v>
      </c>
      <c r="F33" s="97"/>
      <c r="G33" s="104">
        <f>LOOKUP(9999,G8:G30)</f>
        <v>753.3</v>
      </c>
      <c r="H33" s="65"/>
    </row>
    <row r="34" spans="1:8" s="4" customFormat="1" ht="12.75">
      <c r="A34" s="12" t="s">
        <v>103</v>
      </c>
      <c r="E34" s="104">
        <f>IF(E32&lt;2,"-1",(100*(MAX(E6:E30)-E33)/MAX(E6:E30)))</f>
        <v>66.85714285714286</v>
      </c>
      <c r="F34" s="97"/>
      <c r="G34" s="104">
        <f>(100*(MAX(G8:G30)-G33)/MAX(G6:G30))</f>
        <v>12.997112608277186</v>
      </c>
      <c r="H34" s="65"/>
    </row>
    <row r="37" spans="3:5" ht="12.75">
      <c r="C37" s="82" t="s">
        <v>179</v>
      </c>
      <c r="D37" s="82" t="s">
        <v>166</v>
      </c>
      <c r="E37" s="126">
        <f>$B$33</f>
        <v>2020</v>
      </c>
    </row>
    <row r="38" spans="3:4" ht="12.75">
      <c r="C38" s="12" t="s">
        <v>48</v>
      </c>
      <c r="D38" s="85">
        <v>1</v>
      </c>
    </row>
    <row r="39" spans="3:4" ht="12.75">
      <c r="C39" s="12" t="s">
        <v>458</v>
      </c>
      <c r="D39" s="85">
        <f>+VLOOKUP(ROUND(G34,0),'calcul EQR'!$A$3:$B$104,2,FALSE)</f>
        <v>0.74</v>
      </c>
    </row>
    <row r="40" spans="3:4" ht="12.75">
      <c r="C40" s="12" t="s">
        <v>50</v>
      </c>
      <c r="D40" s="85">
        <f>+VLOOKUP(ROUND(E34,0),'calcul EQR'!$A$3:$B$104,2,FALSE)</f>
        <v>0.199</v>
      </c>
    </row>
    <row r="41" spans="3:5" ht="12.75">
      <c r="C41" s="12" t="s">
        <v>52</v>
      </c>
      <c r="D41" s="85">
        <f>AVERAGE(D38:D40)</f>
        <v>0.6463333333333333</v>
      </c>
      <c r="E41" s="78" t="str">
        <f>+IF(D41&gt;0.79,"Très bon état",IF(D41&gt;0.645,"Bon état",IF(D41&gt;0.39,"Etat moyen",IF(D41&gt;0.19,"Etat médiocre","Mauvais état"))))</f>
        <v>Bon état</v>
      </c>
    </row>
  </sheetData>
  <sheetProtection/>
  <conditionalFormatting sqref="E41">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70C0"/>
  </sheetPr>
  <dimension ref="A2:I48"/>
  <sheetViews>
    <sheetView zoomScalePageLayoutView="0" workbookViewId="0" topLeftCell="A1">
      <pane ySplit="5" topLeftCell="A6" activePane="bottomLeft" state="frozen"/>
      <selection pane="topLeft" activeCell="A1" sqref="A1"/>
      <selection pane="bottomLeft" activeCell="I14" sqref="I14"/>
    </sheetView>
  </sheetViews>
  <sheetFormatPr defaultColWidth="11.421875" defaultRowHeight="12.75"/>
  <cols>
    <col min="2" max="2" width="12.7109375" style="0" bestFit="1" customWidth="1"/>
    <col min="3" max="3" width="23.00390625" style="0" bestFit="1" customWidth="1"/>
    <col min="4" max="4" width="12.57421875" style="0" bestFit="1" customWidth="1"/>
    <col min="5" max="5" width="17.57421875" style="0" bestFit="1" customWidth="1"/>
    <col min="6" max="6" width="17.57421875" style="0" customWidth="1"/>
    <col min="7" max="7" width="16.57421875" style="0" bestFit="1" customWidth="1"/>
    <col min="8" max="8" width="29.00390625" style="0" customWidth="1"/>
    <col min="9" max="9" width="76.8515625" style="2" customWidth="1"/>
    <col min="10" max="10" width="25.28125" style="0" bestFit="1" customWidth="1"/>
    <col min="11" max="11" width="26.00390625" style="0" bestFit="1" customWidth="1"/>
    <col min="12" max="12" width="128.140625" style="0" customWidth="1"/>
  </cols>
  <sheetData>
    <row r="2" spans="2:4" ht="12.75">
      <c r="B2" s="82" t="s">
        <v>175</v>
      </c>
      <c r="C2" s="82" t="s">
        <v>180</v>
      </c>
      <c r="D2" s="82" t="s">
        <v>167</v>
      </c>
    </row>
    <row r="5" spans="1:9" s="4" customFormat="1" ht="12.75">
      <c r="A5" s="28" t="s">
        <v>121</v>
      </c>
      <c r="B5" s="20" t="s">
        <v>194</v>
      </c>
      <c r="C5" s="12" t="s">
        <v>195</v>
      </c>
      <c r="D5" s="12" t="s">
        <v>196</v>
      </c>
      <c r="E5" s="12" t="s">
        <v>197</v>
      </c>
      <c r="F5" s="12" t="s">
        <v>185</v>
      </c>
      <c r="G5" s="12" t="s">
        <v>198</v>
      </c>
      <c r="H5" s="12" t="s">
        <v>202</v>
      </c>
      <c r="I5" s="13" t="s">
        <v>210</v>
      </c>
    </row>
    <row r="6" spans="1:9" s="39" customFormat="1" ht="27">
      <c r="A6" s="39">
        <v>1</v>
      </c>
      <c r="B6" s="39">
        <v>1921</v>
      </c>
      <c r="C6" s="39" t="s">
        <v>200</v>
      </c>
      <c r="D6" s="39" t="s">
        <v>200</v>
      </c>
      <c r="I6" s="170" t="s">
        <v>98</v>
      </c>
    </row>
    <row r="7" spans="1:9" s="39" customFormat="1" ht="52.5">
      <c r="A7" s="39">
        <v>2</v>
      </c>
      <c r="B7" s="38" t="s">
        <v>127</v>
      </c>
      <c r="C7" s="39" t="s">
        <v>200</v>
      </c>
      <c r="D7" s="39" t="s">
        <v>200</v>
      </c>
      <c r="E7" s="39">
        <v>672</v>
      </c>
      <c r="F7" s="39">
        <v>157</v>
      </c>
      <c r="I7" s="160" t="s">
        <v>99</v>
      </c>
    </row>
    <row r="8" spans="1:9" s="39" customFormat="1" ht="26.25">
      <c r="A8" s="39">
        <v>3</v>
      </c>
      <c r="B8" s="39">
        <v>2004</v>
      </c>
      <c r="C8" s="39" t="s">
        <v>200</v>
      </c>
      <c r="D8" s="39" t="s">
        <v>200</v>
      </c>
      <c r="G8" s="274">
        <v>574.4444444444445</v>
      </c>
      <c r="I8" s="171" t="s">
        <v>100</v>
      </c>
    </row>
    <row r="9" spans="1:9" s="39" customFormat="1" ht="26.25">
      <c r="A9" s="39">
        <v>3</v>
      </c>
      <c r="B9" s="39">
        <v>2005</v>
      </c>
      <c r="C9" s="39" t="s">
        <v>200</v>
      </c>
      <c r="D9" s="39" t="s">
        <v>200</v>
      </c>
      <c r="G9" s="46">
        <v>327.14285714285717</v>
      </c>
      <c r="I9" s="171" t="s">
        <v>101</v>
      </c>
    </row>
    <row r="10" spans="1:9" s="39" customFormat="1" ht="26.25">
      <c r="A10" s="39">
        <v>3</v>
      </c>
      <c r="B10" s="39">
        <v>2006</v>
      </c>
      <c r="C10" s="39" t="s">
        <v>200</v>
      </c>
      <c r="D10" s="39" t="s">
        <v>200</v>
      </c>
      <c r="G10" s="46">
        <v>266.6666666666667</v>
      </c>
      <c r="I10" s="157" t="s">
        <v>341</v>
      </c>
    </row>
    <row r="11" spans="1:9" s="39" customFormat="1" ht="26.25">
      <c r="A11" s="39">
        <v>3</v>
      </c>
      <c r="B11" s="39">
        <v>2007</v>
      </c>
      <c r="C11" s="39" t="s">
        <v>200</v>
      </c>
      <c r="D11" s="39" t="s">
        <v>200</v>
      </c>
      <c r="G11" s="46">
        <v>377.77777777777777</v>
      </c>
      <c r="I11" s="168" t="s">
        <v>342</v>
      </c>
    </row>
    <row r="12" spans="1:9" s="39" customFormat="1" ht="26.25">
      <c r="A12" s="39">
        <v>3</v>
      </c>
      <c r="B12" s="39">
        <v>2008</v>
      </c>
      <c r="C12" s="39" t="s">
        <v>200</v>
      </c>
      <c r="D12" s="39" t="s">
        <v>200</v>
      </c>
      <c r="G12" s="46"/>
      <c r="I12" s="158" t="s">
        <v>395</v>
      </c>
    </row>
    <row r="13" spans="1:9" s="39" customFormat="1" ht="26.25">
      <c r="A13" s="39">
        <v>3</v>
      </c>
      <c r="B13" s="39">
        <v>2009</v>
      </c>
      <c r="C13" s="39" t="s">
        <v>200</v>
      </c>
      <c r="D13" s="39" t="s">
        <v>200</v>
      </c>
      <c r="G13" s="46">
        <v>244.44444444444443</v>
      </c>
      <c r="I13" s="143" t="s">
        <v>420</v>
      </c>
    </row>
    <row r="14" spans="1:9" s="39" customFormat="1" ht="26.25">
      <c r="A14" s="39">
        <v>3</v>
      </c>
      <c r="B14" s="39">
        <v>2010</v>
      </c>
      <c r="C14" s="39" t="s">
        <v>200</v>
      </c>
      <c r="D14" s="39" t="s">
        <v>200</v>
      </c>
      <c r="G14" s="46">
        <v>260</v>
      </c>
      <c r="I14" s="143" t="s">
        <v>484</v>
      </c>
    </row>
    <row r="15" spans="1:9" s="39" customFormat="1" ht="12.75">
      <c r="A15" s="39">
        <v>3</v>
      </c>
      <c r="B15" s="39">
        <v>2011</v>
      </c>
      <c r="C15" s="39" t="s">
        <v>200</v>
      </c>
      <c r="D15" s="39" t="s">
        <v>200</v>
      </c>
      <c r="G15" s="46">
        <v>505.83333333333337</v>
      </c>
      <c r="I15" s="62"/>
    </row>
    <row r="16" spans="1:9" s="39" customFormat="1" ht="12.75">
      <c r="A16" s="39">
        <v>3</v>
      </c>
      <c r="B16" s="39">
        <v>2012</v>
      </c>
      <c r="C16" s="39" t="s">
        <v>200</v>
      </c>
      <c r="D16" s="39" t="s">
        <v>200</v>
      </c>
      <c r="G16" s="46">
        <v>278.8888888888889</v>
      </c>
      <c r="I16" s="62"/>
    </row>
    <row r="17" spans="1:9" s="39" customFormat="1" ht="12.75">
      <c r="A17" s="39">
        <v>3</v>
      </c>
      <c r="B17" s="39">
        <v>2013</v>
      </c>
      <c r="C17" s="39" t="s">
        <v>200</v>
      </c>
      <c r="D17" s="39" t="s">
        <v>200</v>
      </c>
      <c r="G17" s="46">
        <v>343.33333333333337</v>
      </c>
      <c r="I17" s="62"/>
    </row>
    <row r="18" spans="1:9" s="39" customFormat="1" ht="12.75">
      <c r="A18" s="39">
        <v>3</v>
      </c>
      <c r="B18" s="39">
        <v>2014</v>
      </c>
      <c r="C18" s="39" t="s">
        <v>200</v>
      </c>
      <c r="D18" s="39" t="s">
        <v>200</v>
      </c>
      <c r="G18" s="46">
        <v>377.5</v>
      </c>
      <c r="I18" s="62"/>
    </row>
    <row r="19" spans="1:9" s="39" customFormat="1" ht="12.75">
      <c r="A19" s="39">
        <v>3</v>
      </c>
      <c r="B19" s="39">
        <v>2015</v>
      </c>
      <c r="C19" s="39" t="s">
        <v>200</v>
      </c>
      <c r="D19" s="39" t="s">
        <v>200</v>
      </c>
      <c r="G19" s="275">
        <v>227.5</v>
      </c>
      <c r="I19" s="62"/>
    </row>
    <row r="20" spans="1:9" s="39" customFormat="1" ht="12.75">
      <c r="A20" s="39">
        <v>3</v>
      </c>
      <c r="B20" s="39">
        <v>2016</v>
      </c>
      <c r="C20" s="39" t="s">
        <v>200</v>
      </c>
      <c r="D20" s="39" t="s">
        <v>200</v>
      </c>
      <c r="G20" s="46">
        <v>156</v>
      </c>
      <c r="I20" s="62"/>
    </row>
    <row r="21" spans="1:9" s="39" customFormat="1" ht="12.75">
      <c r="A21" s="39">
        <v>4</v>
      </c>
      <c r="B21" s="39">
        <v>2017</v>
      </c>
      <c r="C21" s="39" t="s">
        <v>200</v>
      </c>
      <c r="D21" s="39" t="s">
        <v>200</v>
      </c>
      <c r="G21" s="46">
        <v>535.3</v>
      </c>
      <c r="I21" s="62"/>
    </row>
    <row r="22" spans="1:9" s="39" customFormat="1" ht="12.75">
      <c r="A22" s="39">
        <v>5</v>
      </c>
      <c r="B22" s="39">
        <v>2018</v>
      </c>
      <c r="C22" s="39" t="s">
        <v>200</v>
      </c>
      <c r="D22" s="39" t="s">
        <v>200</v>
      </c>
      <c r="G22" s="46">
        <v>365.8</v>
      </c>
      <c r="I22" s="62"/>
    </row>
    <row r="23" spans="1:9" s="39" customFormat="1" ht="12.75">
      <c r="A23" s="39">
        <v>6</v>
      </c>
      <c r="B23" s="39">
        <v>2019</v>
      </c>
      <c r="C23" s="53" t="s">
        <v>200</v>
      </c>
      <c r="D23" s="53" t="s">
        <v>200</v>
      </c>
      <c r="G23" s="46">
        <v>305.8</v>
      </c>
      <c r="I23" s="62"/>
    </row>
    <row r="24" spans="1:9" s="39" customFormat="1" ht="12.75">
      <c r="A24" s="39">
        <v>7</v>
      </c>
      <c r="B24" s="39">
        <v>2020</v>
      </c>
      <c r="C24" s="53" t="s">
        <v>200</v>
      </c>
      <c r="D24" s="53" t="s">
        <v>200</v>
      </c>
      <c r="G24" s="46">
        <v>280</v>
      </c>
      <c r="I24" s="62"/>
    </row>
    <row r="25" spans="7:9" s="39" customFormat="1" ht="12.75">
      <c r="G25" s="46"/>
      <c r="I25" s="62"/>
    </row>
    <row r="26" spans="7:9" s="39" customFormat="1" ht="12.75">
      <c r="G26" s="46"/>
      <c r="I26" s="62"/>
    </row>
    <row r="27" spans="7:9" s="39" customFormat="1" ht="12.75">
      <c r="G27" s="46"/>
      <c r="I27" s="62"/>
    </row>
    <row r="28" spans="7:9" s="39" customFormat="1" ht="12.75">
      <c r="G28" s="46"/>
      <c r="I28" s="62"/>
    </row>
    <row r="29" spans="7:9" s="39" customFormat="1" ht="12.75">
      <c r="G29" s="46"/>
      <c r="I29" s="62"/>
    </row>
    <row r="30" spans="7:9" s="39" customFormat="1" ht="12.75">
      <c r="G30" s="46"/>
      <c r="I30" s="62"/>
    </row>
    <row r="31" spans="7:9" s="39" customFormat="1" ht="12.75">
      <c r="G31" s="46"/>
      <c r="I31" s="62"/>
    </row>
    <row r="32" spans="7:9" s="39" customFormat="1" ht="12.75">
      <c r="G32" s="46"/>
      <c r="I32" s="62"/>
    </row>
    <row r="33" ht="12.75">
      <c r="B33" s="18"/>
    </row>
    <row r="34" spans="1:9" s="4" customFormat="1" ht="12.75">
      <c r="A34" s="28" t="s">
        <v>118</v>
      </c>
      <c r="B34" s="26"/>
      <c r="E34" s="28">
        <f>COUNT(E6:E32)</f>
        <v>1</v>
      </c>
      <c r="F34" s="28">
        <f>COUNT(F6:F32)</f>
        <v>1</v>
      </c>
      <c r="G34" s="28">
        <f>COUNT(G9:G32)</f>
        <v>15</v>
      </c>
      <c r="I34" s="65"/>
    </row>
    <row r="35" spans="1:9" s="4" customFormat="1" ht="12.75">
      <c r="A35" s="28" t="s">
        <v>141</v>
      </c>
      <c r="B35" s="28">
        <f>LOOKUP(9999,B6:B32)</f>
        <v>2020</v>
      </c>
      <c r="E35" s="28">
        <f>LOOKUP(9999,E6:E32)</f>
        <v>672</v>
      </c>
      <c r="F35" s="28">
        <f>LOOKUP(9999,F6:F32)</f>
        <v>157</v>
      </c>
      <c r="G35" s="97">
        <f>LOOKUP(9999,G9:G32)</f>
        <v>280</v>
      </c>
      <c r="I35" s="65"/>
    </row>
    <row r="36" spans="1:9" s="4" customFormat="1" ht="12.75">
      <c r="A36" s="28" t="s">
        <v>103</v>
      </c>
      <c r="B36" s="26"/>
      <c r="E36" s="106" t="str">
        <f>IF(E34&lt;2,"-1",(100*(MAX(E6:E32)-E35)/MAX(E6:E32)))</f>
        <v>-1</v>
      </c>
      <c r="F36" s="106" t="str">
        <f>IF(F34&lt;2,"-1",(100*(MAX(F6:F32)-F35)/MAX(F6:F32)))</f>
        <v>-1</v>
      </c>
      <c r="G36" s="97">
        <f>(100*(MAX(G9:G32)-G35)/MAX(G6:G32))</f>
        <v>44.44294003868471</v>
      </c>
      <c r="I36" s="65"/>
    </row>
    <row r="37" ht="12.75">
      <c r="B37" s="18"/>
    </row>
    <row r="38" ht="12.75">
      <c r="B38" s="18"/>
    </row>
    <row r="39" ht="12.75">
      <c r="B39" s="18"/>
    </row>
    <row r="42" spans="3:5" ht="12.75">
      <c r="C42" s="82" t="s">
        <v>180</v>
      </c>
      <c r="D42" s="82" t="s">
        <v>167</v>
      </c>
      <c r="E42" s="3">
        <f>$B$35</f>
        <v>2020</v>
      </c>
    </row>
    <row r="43" spans="3:4" ht="12.75">
      <c r="C43" s="28" t="s">
        <v>48</v>
      </c>
      <c r="D43" s="85">
        <v>1</v>
      </c>
    </row>
    <row r="44" spans="3:4" ht="12.75">
      <c r="C44" s="28" t="s">
        <v>458</v>
      </c>
      <c r="D44" s="85">
        <f>+VLOOKUP(ROUND(G36,0),'calcul EQR'!$A$3:$B$104,2,FALSE)</f>
        <v>0.360000000000117</v>
      </c>
    </row>
    <row r="45" spans="3:4" ht="12.75">
      <c r="C45" s="8" t="s">
        <v>50</v>
      </c>
      <c r="D45" s="85" t="str">
        <f>+VLOOKUP(ROUND(E36,0),'calcul EQR'!$A$3:$B$104,2,FALSE)</f>
        <v>-</v>
      </c>
    </row>
    <row r="46" spans="3:4" ht="12.75">
      <c r="C46" s="8" t="s">
        <v>51</v>
      </c>
      <c r="D46" s="85" t="str">
        <f>+VLOOKUP(ROUND(F36,0),'calcul EQR'!$A$3:$B$104,2,FALSE)</f>
        <v>-</v>
      </c>
    </row>
    <row r="47" spans="3:4" ht="12.75">
      <c r="C47" s="28" t="s">
        <v>53</v>
      </c>
      <c r="D47" s="85" t="str">
        <f>IF((D45="-")*AND(D46="-"),"-",AVERAGE(D45:D46))</f>
        <v>-</v>
      </c>
    </row>
    <row r="48" spans="3:5" ht="12.75">
      <c r="C48" s="28" t="s">
        <v>52</v>
      </c>
      <c r="D48" s="85">
        <f>AVERAGE(D43,D44,D47)</f>
        <v>0.6800000000000586</v>
      </c>
      <c r="E48" s="78" t="str">
        <f>+IF(D48&gt;0.79,"Très bon état",IF(D48&gt;0.645,"Bon état",IF(D48&gt;0.39,"Etat moyen",IF(D48&gt;0.19,"Etat médiocre","Mauvais état"))))</f>
        <v>Bon état</v>
      </c>
    </row>
  </sheetData>
  <sheetProtection/>
  <conditionalFormatting sqref="E48">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70C0"/>
  </sheetPr>
  <dimension ref="A2:L55"/>
  <sheetViews>
    <sheetView zoomScale="85" zoomScaleNormal="85" zoomScalePageLayoutView="0" workbookViewId="0" topLeftCell="A1">
      <pane ySplit="5" topLeftCell="A15" activePane="bottomLeft" state="frozen"/>
      <selection pane="topLeft" activeCell="A1" sqref="A1"/>
      <selection pane="bottomLeft" activeCell="K52" sqref="K52"/>
    </sheetView>
  </sheetViews>
  <sheetFormatPr defaultColWidth="11.421875" defaultRowHeight="12.75"/>
  <cols>
    <col min="2" max="2" width="22.7109375" style="0" customWidth="1"/>
    <col min="3" max="3" width="19.7109375" style="0" customWidth="1"/>
    <col min="4" max="4" width="12.57421875" style="0" bestFit="1" customWidth="1"/>
    <col min="5" max="5" width="17.57421875" style="0" bestFit="1" customWidth="1"/>
    <col min="6" max="6" width="17.8515625" style="0" bestFit="1" customWidth="1"/>
    <col min="7" max="7" width="16.57421875" style="0" bestFit="1" customWidth="1"/>
    <col min="8" max="8" width="22.28125" style="0" customWidth="1"/>
    <col min="9" max="9" width="23.7109375" style="0" bestFit="1" customWidth="1"/>
    <col min="10" max="10" width="25.28125" style="0" bestFit="1" customWidth="1"/>
    <col min="11" max="11" width="26.00390625" style="0" bestFit="1" customWidth="1"/>
    <col min="12" max="12" width="90.57421875" style="0" customWidth="1"/>
  </cols>
  <sheetData>
    <row r="2" spans="2:4" ht="12.75">
      <c r="B2" s="82" t="s">
        <v>175</v>
      </c>
      <c r="C2" s="82" t="s">
        <v>169</v>
      </c>
      <c r="D2" s="82" t="s">
        <v>168</v>
      </c>
    </row>
    <row r="5" spans="1:12" s="4" customFormat="1" ht="39">
      <c r="A5" s="28" t="s">
        <v>121</v>
      </c>
      <c r="B5" s="20" t="s">
        <v>194</v>
      </c>
      <c r="C5" s="12" t="s">
        <v>195</v>
      </c>
      <c r="D5" s="12" t="s">
        <v>196</v>
      </c>
      <c r="E5" s="12" t="s">
        <v>197</v>
      </c>
      <c r="F5" s="12" t="s">
        <v>185</v>
      </c>
      <c r="G5" s="12" t="s">
        <v>198</v>
      </c>
      <c r="H5" s="13" t="s">
        <v>209</v>
      </c>
      <c r="I5" s="12" t="s">
        <v>199</v>
      </c>
      <c r="J5" s="12" t="s">
        <v>203</v>
      </c>
      <c r="K5" s="12" t="s">
        <v>202</v>
      </c>
      <c r="L5" s="12" t="s">
        <v>210</v>
      </c>
    </row>
    <row r="6" spans="1:12" s="4" customFormat="1" ht="52.5">
      <c r="A6" s="9"/>
      <c r="B6" s="7">
        <v>1926</v>
      </c>
      <c r="C6" s="9" t="s">
        <v>201</v>
      </c>
      <c r="D6" s="9" t="s">
        <v>200</v>
      </c>
      <c r="E6" s="9"/>
      <c r="F6" s="9"/>
      <c r="G6" s="9"/>
      <c r="H6" s="9"/>
      <c r="I6" s="9"/>
      <c r="J6" s="9"/>
      <c r="K6" s="9"/>
      <c r="L6" s="174" t="s">
        <v>307</v>
      </c>
    </row>
    <row r="7" spans="1:12" s="4" customFormat="1" ht="39">
      <c r="A7" s="9">
        <v>1</v>
      </c>
      <c r="B7" s="7">
        <v>1952</v>
      </c>
      <c r="C7" s="9" t="s">
        <v>200</v>
      </c>
      <c r="D7" s="9" t="s">
        <v>200</v>
      </c>
      <c r="E7" s="9"/>
      <c r="F7" s="9"/>
      <c r="G7" s="9"/>
      <c r="H7" s="9"/>
      <c r="I7" s="9"/>
      <c r="J7" s="9"/>
      <c r="K7" s="9"/>
      <c r="L7" s="136" t="s">
        <v>308</v>
      </c>
    </row>
    <row r="8" spans="1:12" s="4" customFormat="1" ht="39">
      <c r="A8" s="9">
        <v>1</v>
      </c>
      <c r="B8" s="7">
        <v>1973</v>
      </c>
      <c r="C8" s="9" t="s">
        <v>200</v>
      </c>
      <c r="D8" s="9" t="s">
        <v>200</v>
      </c>
      <c r="E8" s="9"/>
      <c r="F8" s="9"/>
      <c r="G8" s="9"/>
      <c r="H8" s="9"/>
      <c r="I8" s="9"/>
      <c r="J8" s="9"/>
      <c r="K8" s="9"/>
      <c r="L8" s="172" t="s">
        <v>309</v>
      </c>
    </row>
    <row r="9" spans="1:12" s="4" customFormat="1" ht="27">
      <c r="A9" s="9">
        <v>1</v>
      </c>
      <c r="B9" s="7">
        <v>1982</v>
      </c>
      <c r="C9" s="9" t="s">
        <v>200</v>
      </c>
      <c r="D9" s="9" t="s">
        <v>200</v>
      </c>
      <c r="E9" s="9"/>
      <c r="F9" s="9"/>
      <c r="G9" s="9"/>
      <c r="H9" s="9"/>
      <c r="I9" s="9"/>
      <c r="J9" s="9"/>
      <c r="K9" s="9"/>
      <c r="L9" s="173" t="s">
        <v>310</v>
      </c>
    </row>
    <row r="10" spans="1:12" s="4" customFormat="1" ht="52.5">
      <c r="A10" s="9">
        <v>1</v>
      </c>
      <c r="B10" s="7">
        <v>1986</v>
      </c>
      <c r="C10" s="9" t="s">
        <v>200</v>
      </c>
      <c r="D10" s="9" t="s">
        <v>200</v>
      </c>
      <c r="E10" s="9"/>
      <c r="F10" s="9"/>
      <c r="G10" s="9"/>
      <c r="H10" s="9"/>
      <c r="I10" s="9"/>
      <c r="J10" s="9"/>
      <c r="K10" s="9"/>
      <c r="L10" s="136" t="s">
        <v>312</v>
      </c>
    </row>
    <row r="11" spans="1:12" s="4" customFormat="1" ht="39">
      <c r="A11" s="9">
        <v>1</v>
      </c>
      <c r="B11" s="7">
        <v>1989</v>
      </c>
      <c r="C11" s="9" t="s">
        <v>200</v>
      </c>
      <c r="D11" s="9" t="s">
        <v>200</v>
      </c>
      <c r="E11" s="9"/>
      <c r="F11" s="9"/>
      <c r="G11" s="9"/>
      <c r="H11" s="9"/>
      <c r="I11" s="9"/>
      <c r="J11" s="9"/>
      <c r="K11" s="9"/>
      <c r="L11" s="65" t="s">
        <v>293</v>
      </c>
    </row>
    <row r="12" spans="1:12" s="4" customFormat="1" ht="39">
      <c r="A12" s="9">
        <v>1</v>
      </c>
      <c r="B12" s="7">
        <v>1996</v>
      </c>
      <c r="C12" s="9" t="s">
        <v>200</v>
      </c>
      <c r="D12" s="9" t="s">
        <v>200</v>
      </c>
      <c r="E12" s="9"/>
      <c r="F12" s="9"/>
      <c r="G12" s="9"/>
      <c r="H12" s="9"/>
      <c r="I12" s="9"/>
      <c r="J12" s="9"/>
      <c r="K12" s="9"/>
      <c r="L12" s="143" t="s">
        <v>405</v>
      </c>
    </row>
    <row r="13" spans="1:12" s="4" customFormat="1" ht="12.75">
      <c r="A13" s="9">
        <v>1</v>
      </c>
      <c r="B13" s="7">
        <v>1998</v>
      </c>
      <c r="C13" s="9" t="s">
        <v>200</v>
      </c>
      <c r="D13" s="9" t="s">
        <v>200</v>
      </c>
      <c r="E13" s="9"/>
      <c r="F13" s="9"/>
      <c r="G13" s="9"/>
      <c r="H13" s="9"/>
      <c r="I13" s="9"/>
      <c r="J13" s="9"/>
      <c r="K13" s="9"/>
      <c r="L13" s="253" t="s">
        <v>401</v>
      </c>
    </row>
    <row r="14" spans="1:12" s="4" customFormat="1" ht="26.25">
      <c r="A14" s="9">
        <v>1</v>
      </c>
      <c r="B14" s="7">
        <v>2001</v>
      </c>
      <c r="C14" s="9" t="s">
        <v>200</v>
      </c>
      <c r="D14" s="9" t="s">
        <v>200</v>
      </c>
      <c r="E14" s="9"/>
      <c r="F14" s="9"/>
      <c r="G14" s="9"/>
      <c r="H14" s="9"/>
      <c r="I14" s="9"/>
      <c r="J14" s="9"/>
      <c r="K14" s="9"/>
      <c r="L14" s="168" t="s">
        <v>402</v>
      </c>
    </row>
    <row r="15" spans="1:12" s="4" customFormat="1" ht="26.25">
      <c r="A15" s="9">
        <v>2</v>
      </c>
      <c r="B15" s="252" t="s">
        <v>127</v>
      </c>
      <c r="C15" s="9" t="s">
        <v>200</v>
      </c>
      <c r="D15" s="9" t="s">
        <v>200</v>
      </c>
      <c r="E15" s="9">
        <v>284</v>
      </c>
      <c r="F15" s="9"/>
      <c r="G15" s="9"/>
      <c r="H15" s="9"/>
      <c r="I15" s="9"/>
      <c r="J15" s="9"/>
      <c r="K15" s="9"/>
      <c r="L15" s="209" t="s">
        <v>403</v>
      </c>
    </row>
    <row r="16" spans="1:12" s="4" customFormat="1" ht="26.25">
      <c r="A16" s="9">
        <v>1</v>
      </c>
      <c r="B16" s="7">
        <v>2003</v>
      </c>
      <c r="C16" s="9" t="s">
        <v>200</v>
      </c>
      <c r="D16" s="9" t="s">
        <v>200</v>
      </c>
      <c r="E16" s="9"/>
      <c r="F16" s="9"/>
      <c r="G16" s="9"/>
      <c r="H16" s="9"/>
      <c r="I16" s="9"/>
      <c r="J16" s="9"/>
      <c r="K16" s="9"/>
      <c r="L16" s="143" t="s">
        <v>421</v>
      </c>
    </row>
    <row r="17" spans="1:12" s="4" customFormat="1" ht="26.25">
      <c r="A17" s="9">
        <v>5</v>
      </c>
      <c r="B17" s="7">
        <v>2005</v>
      </c>
      <c r="C17" s="9" t="s">
        <v>200</v>
      </c>
      <c r="D17" s="9" t="s">
        <v>200</v>
      </c>
      <c r="E17" s="9"/>
      <c r="F17" s="9"/>
      <c r="G17" s="44">
        <v>361.25</v>
      </c>
      <c r="H17" s="9"/>
      <c r="I17" s="9"/>
      <c r="J17" s="9"/>
      <c r="K17" s="9"/>
      <c r="L17" s="143" t="s">
        <v>489</v>
      </c>
    </row>
    <row r="18" spans="1:11" s="4" customFormat="1" ht="12.75">
      <c r="A18" s="9" t="s">
        <v>124</v>
      </c>
      <c r="B18" s="251">
        <v>2006</v>
      </c>
      <c r="C18" s="9" t="s">
        <v>200</v>
      </c>
      <c r="D18" s="9" t="s">
        <v>200</v>
      </c>
      <c r="E18" s="9"/>
      <c r="F18" s="10">
        <v>57</v>
      </c>
      <c r="G18" s="44">
        <v>290</v>
      </c>
      <c r="H18" s="9"/>
      <c r="I18" s="9"/>
      <c r="J18" s="9"/>
      <c r="K18" s="9"/>
    </row>
    <row r="19" spans="1:11" s="4" customFormat="1" ht="12.75">
      <c r="A19" s="9" t="s">
        <v>125</v>
      </c>
      <c r="B19" s="251">
        <v>2007</v>
      </c>
      <c r="C19" s="9" t="s">
        <v>200</v>
      </c>
      <c r="D19" s="9" t="s">
        <v>200</v>
      </c>
      <c r="E19" s="9"/>
      <c r="F19" s="9"/>
      <c r="G19" s="44">
        <v>282.22222222222223</v>
      </c>
      <c r="H19" s="9">
        <v>66.1</v>
      </c>
      <c r="I19" s="9">
        <v>100</v>
      </c>
      <c r="J19" s="9">
        <v>100</v>
      </c>
      <c r="K19" s="77">
        <f>J19</f>
        <v>100</v>
      </c>
    </row>
    <row r="20" spans="1:11" s="4" customFormat="1" ht="12.75">
      <c r="A20" s="9">
        <v>5</v>
      </c>
      <c r="B20" s="251">
        <v>2008</v>
      </c>
      <c r="C20" s="9" t="s">
        <v>200</v>
      </c>
      <c r="D20" s="9" t="s">
        <v>200</v>
      </c>
      <c r="E20" s="9"/>
      <c r="F20" s="9"/>
      <c r="G20" s="44">
        <v>415.55555555555554</v>
      </c>
      <c r="H20" s="9"/>
      <c r="I20" s="9"/>
      <c r="J20" s="9"/>
      <c r="K20" s="9"/>
    </row>
    <row r="21" spans="1:11" s="4" customFormat="1" ht="12.75">
      <c r="A21" s="9">
        <v>5</v>
      </c>
      <c r="B21" s="251">
        <v>2009</v>
      </c>
      <c r="C21" s="9" t="s">
        <v>200</v>
      </c>
      <c r="D21" s="9" t="s">
        <v>200</v>
      </c>
      <c r="E21" s="9"/>
      <c r="F21" s="9"/>
      <c r="G21" s="44">
        <v>386.66666666666663</v>
      </c>
      <c r="H21" s="9"/>
      <c r="I21" s="9"/>
      <c r="J21" s="9"/>
      <c r="K21" s="9"/>
    </row>
    <row r="22" spans="1:11" s="4" customFormat="1" ht="12.75">
      <c r="A22" s="9">
        <v>5</v>
      </c>
      <c r="B22" s="250">
        <v>2010</v>
      </c>
      <c r="C22" s="9" t="s">
        <v>200</v>
      </c>
      <c r="D22" s="9" t="s">
        <v>200</v>
      </c>
      <c r="E22" s="9"/>
      <c r="F22" s="9"/>
      <c r="G22" s="44">
        <v>450</v>
      </c>
      <c r="H22" s="9"/>
      <c r="I22" s="9"/>
      <c r="J22" s="9"/>
      <c r="K22" s="9"/>
    </row>
    <row r="23" spans="1:11" s="4" customFormat="1" ht="12.75">
      <c r="A23" s="9">
        <v>5</v>
      </c>
      <c r="B23" s="250">
        <v>2011</v>
      </c>
      <c r="C23" s="9" t="s">
        <v>200</v>
      </c>
      <c r="D23" s="9" t="s">
        <v>200</v>
      </c>
      <c r="E23" s="9"/>
      <c r="F23" s="9"/>
      <c r="G23" s="44">
        <v>780</v>
      </c>
      <c r="H23" s="9"/>
      <c r="I23" s="9"/>
      <c r="J23" s="9"/>
      <c r="K23" s="9"/>
    </row>
    <row r="24" spans="1:11" s="4" customFormat="1" ht="12.75">
      <c r="A24" s="9" t="s">
        <v>126</v>
      </c>
      <c r="B24" s="250">
        <v>2012</v>
      </c>
      <c r="C24" s="9" t="s">
        <v>200</v>
      </c>
      <c r="D24" s="9" t="s">
        <v>200</v>
      </c>
      <c r="E24" s="9"/>
      <c r="F24" s="9"/>
      <c r="G24" s="44">
        <v>529.1666666666666</v>
      </c>
      <c r="H24" s="9"/>
      <c r="I24" s="9">
        <v>93</v>
      </c>
      <c r="J24" s="9"/>
      <c r="K24" s="248">
        <v>71.2</v>
      </c>
    </row>
    <row r="25" spans="1:11" s="4" customFormat="1" ht="12.75">
      <c r="A25" s="9" t="s">
        <v>126</v>
      </c>
      <c r="B25" s="9">
        <v>2013</v>
      </c>
      <c r="C25" s="9" t="s">
        <v>200</v>
      </c>
      <c r="D25" s="9" t="s">
        <v>200</v>
      </c>
      <c r="E25" s="9"/>
      <c r="F25" s="9"/>
      <c r="G25" s="44">
        <v>357.5</v>
      </c>
      <c r="H25" s="9"/>
      <c r="I25" s="9">
        <v>87</v>
      </c>
      <c r="J25" s="9"/>
      <c r="K25" s="249">
        <v>61</v>
      </c>
    </row>
    <row r="26" spans="1:11" s="4" customFormat="1" ht="12.75">
      <c r="A26" s="9" t="s">
        <v>126</v>
      </c>
      <c r="B26" s="9">
        <v>2014</v>
      </c>
      <c r="C26" s="9" t="s">
        <v>200</v>
      </c>
      <c r="D26" s="9" t="s">
        <v>200</v>
      </c>
      <c r="E26" s="9"/>
      <c r="F26" s="9"/>
      <c r="G26" s="89"/>
      <c r="H26" s="9"/>
      <c r="I26" s="9"/>
      <c r="J26" s="9"/>
      <c r="K26" s="248">
        <v>56</v>
      </c>
    </row>
    <row r="27" spans="1:11" s="4" customFormat="1" ht="12.75">
      <c r="A27" s="9" t="s">
        <v>126</v>
      </c>
      <c r="B27" s="9">
        <v>2015</v>
      </c>
      <c r="C27" s="9" t="s">
        <v>200</v>
      </c>
      <c r="D27" s="9" t="s">
        <v>200</v>
      </c>
      <c r="E27" s="9"/>
      <c r="F27" s="9"/>
      <c r="G27" s="94"/>
      <c r="H27" s="9"/>
      <c r="I27" s="9">
        <v>100</v>
      </c>
      <c r="J27" s="9"/>
      <c r="K27" s="248">
        <v>48</v>
      </c>
    </row>
    <row r="28" spans="1:11" s="4" customFormat="1" ht="12.75">
      <c r="A28" s="9" t="s">
        <v>126</v>
      </c>
      <c r="B28" s="9">
        <v>2016</v>
      </c>
      <c r="C28" s="9" t="s">
        <v>200</v>
      </c>
      <c r="D28" s="9" t="s">
        <v>200</v>
      </c>
      <c r="E28" s="9"/>
      <c r="F28" s="9"/>
      <c r="G28" s="44">
        <v>320</v>
      </c>
      <c r="H28" s="9"/>
      <c r="I28" s="9">
        <v>100</v>
      </c>
      <c r="J28" s="9"/>
      <c r="K28" s="248">
        <v>52</v>
      </c>
    </row>
    <row r="29" spans="1:11" s="4" customFormat="1" ht="12.75">
      <c r="A29" s="101" t="s">
        <v>404</v>
      </c>
      <c r="B29" s="9">
        <v>2017</v>
      </c>
      <c r="C29" s="9" t="s">
        <v>200</v>
      </c>
      <c r="D29" s="9" t="s">
        <v>200</v>
      </c>
      <c r="E29" s="9"/>
      <c r="F29" s="9"/>
      <c r="G29" s="44">
        <v>433</v>
      </c>
      <c r="H29" s="9"/>
      <c r="I29" s="9">
        <v>100</v>
      </c>
      <c r="J29" s="9"/>
      <c r="K29" s="296">
        <v>55.8</v>
      </c>
    </row>
    <row r="30" spans="1:11" s="4" customFormat="1" ht="12.75">
      <c r="A30" s="9" t="s">
        <v>397</v>
      </c>
      <c r="B30" s="9">
        <v>2018</v>
      </c>
      <c r="C30" s="9" t="s">
        <v>200</v>
      </c>
      <c r="D30" s="9" t="s">
        <v>200</v>
      </c>
      <c r="E30" s="9"/>
      <c r="F30" s="9"/>
      <c r="G30" s="44">
        <v>585</v>
      </c>
      <c r="H30" s="9"/>
      <c r="I30" s="9">
        <v>100</v>
      </c>
      <c r="J30" s="9"/>
      <c r="K30" s="248">
        <v>65</v>
      </c>
    </row>
    <row r="31" spans="1:11" s="4" customFormat="1" ht="12.75">
      <c r="A31" s="279" t="s">
        <v>422</v>
      </c>
      <c r="B31" s="9">
        <v>2019</v>
      </c>
      <c r="C31" s="9" t="s">
        <v>200</v>
      </c>
      <c r="D31" s="9" t="s">
        <v>200</v>
      </c>
      <c r="E31" s="9"/>
      <c r="F31" s="9"/>
      <c r="G31" s="44">
        <v>386.7</v>
      </c>
      <c r="H31" s="9"/>
      <c r="I31" s="9"/>
      <c r="J31" s="9"/>
      <c r="K31" s="9">
        <v>62</v>
      </c>
    </row>
    <row r="32" spans="1:11" s="4" customFormat="1" ht="12.75">
      <c r="A32" s="312" t="s">
        <v>483</v>
      </c>
      <c r="B32" s="9">
        <v>2020</v>
      </c>
      <c r="C32" s="9" t="s">
        <v>200</v>
      </c>
      <c r="D32" s="9" t="s">
        <v>200</v>
      </c>
      <c r="E32" s="9"/>
      <c r="F32" s="9"/>
      <c r="G32" s="44">
        <v>445.8</v>
      </c>
      <c r="H32" s="9"/>
      <c r="I32" s="9">
        <v>100</v>
      </c>
      <c r="J32" s="9"/>
      <c r="K32" s="101">
        <v>66</v>
      </c>
    </row>
    <row r="33" spans="1:11" s="4" customFormat="1" ht="12.75">
      <c r="A33" s="9"/>
      <c r="B33" s="9"/>
      <c r="C33" s="9"/>
      <c r="D33" s="9"/>
      <c r="E33" s="9"/>
      <c r="F33" s="9"/>
      <c r="G33" s="44"/>
      <c r="H33" s="9"/>
      <c r="I33" s="9"/>
      <c r="J33" s="9"/>
      <c r="K33" s="9"/>
    </row>
    <row r="34" spans="1:11" s="4" customFormat="1" ht="12.75">
      <c r="A34" s="9"/>
      <c r="B34" s="9"/>
      <c r="C34" s="9"/>
      <c r="D34" s="9"/>
      <c r="E34" s="9"/>
      <c r="F34" s="9"/>
      <c r="G34" s="44"/>
      <c r="H34" s="9"/>
      <c r="I34" s="9"/>
      <c r="J34" s="9"/>
      <c r="K34" s="9"/>
    </row>
    <row r="35" spans="1:11" s="4" customFormat="1" ht="12.75">
      <c r="A35" s="9"/>
      <c r="B35" s="9"/>
      <c r="C35" s="9"/>
      <c r="D35" s="9"/>
      <c r="E35" s="9"/>
      <c r="F35" s="9"/>
      <c r="G35" s="44"/>
      <c r="H35" s="9"/>
      <c r="I35" s="9"/>
      <c r="J35" s="9"/>
      <c r="K35" s="9"/>
    </row>
    <row r="36" spans="1:11" s="4" customFormat="1" ht="12.75">
      <c r="A36" s="9"/>
      <c r="B36" s="9"/>
      <c r="C36" s="9"/>
      <c r="D36" s="9"/>
      <c r="E36" s="9"/>
      <c r="F36" s="9"/>
      <c r="G36" s="44"/>
      <c r="H36" s="9"/>
      <c r="I36" s="9"/>
      <c r="J36" s="9"/>
      <c r="K36" s="9"/>
    </row>
    <row r="37" spans="1:11" s="4" customFormat="1" ht="12.75">
      <c r="A37" s="9"/>
      <c r="B37" s="9"/>
      <c r="C37" s="9"/>
      <c r="D37" s="9"/>
      <c r="E37" s="9"/>
      <c r="F37" s="9"/>
      <c r="G37" s="44"/>
      <c r="H37" s="9"/>
      <c r="I37" s="9"/>
      <c r="J37" s="9"/>
      <c r="K37" s="9"/>
    </row>
    <row r="38" spans="1:11" s="4" customFormat="1" ht="12.75">
      <c r="A38" s="9"/>
      <c r="B38" s="9"/>
      <c r="C38" s="9"/>
      <c r="D38" s="9"/>
      <c r="E38" s="9"/>
      <c r="F38" s="9"/>
      <c r="G38" s="44"/>
      <c r="H38" s="9"/>
      <c r="I38" s="9"/>
      <c r="J38" s="9"/>
      <c r="K38" s="9"/>
    </row>
    <row r="39" spans="1:11" s="4" customFormat="1" ht="12.75">
      <c r="A39" s="9"/>
      <c r="B39" s="9"/>
      <c r="C39" s="9"/>
      <c r="D39" s="9"/>
      <c r="E39" s="9"/>
      <c r="F39" s="9"/>
      <c r="G39" s="44"/>
      <c r="H39" s="9"/>
      <c r="I39" s="9"/>
      <c r="J39" s="9"/>
      <c r="K39" s="9"/>
    </row>
    <row r="40" s="4" customFormat="1" ht="12.75">
      <c r="B40" s="9"/>
    </row>
    <row r="42" spans="1:11" s="4" customFormat="1" ht="12.75">
      <c r="A42" s="28" t="s">
        <v>118</v>
      </c>
      <c r="E42" s="97">
        <f>COUNT(E6:E40)</f>
        <v>1</v>
      </c>
      <c r="F42" s="97">
        <f>COUNT(F6:F40)</f>
        <v>1</v>
      </c>
      <c r="G42" s="97">
        <f>COUNT(G18:G40)</f>
        <v>13</v>
      </c>
      <c r="H42" s="28"/>
      <c r="I42" s="28"/>
      <c r="J42" s="28"/>
      <c r="K42" s="28">
        <f>COUNT(K6:K40)</f>
        <v>10</v>
      </c>
    </row>
    <row r="43" spans="1:11" s="4" customFormat="1" ht="12.75">
      <c r="A43" s="28" t="s">
        <v>141</v>
      </c>
      <c r="B43" s="98">
        <f>LOOKUP(9999,B6:B40)</f>
        <v>2020</v>
      </c>
      <c r="E43" s="97">
        <f>LOOKUP(9999,E6:E40)</f>
        <v>284</v>
      </c>
      <c r="F43" s="97">
        <f>LOOKUP(9999,F6:F40)</f>
        <v>57</v>
      </c>
      <c r="G43" s="97">
        <f>LOOKUP(9999,G18:G40)</f>
        <v>445.8</v>
      </c>
      <c r="H43" s="28"/>
      <c r="I43" s="28"/>
      <c r="J43" s="28"/>
      <c r="K43" s="28">
        <f>LOOKUP(9999,K6:K40)</f>
        <v>66</v>
      </c>
    </row>
    <row r="44" spans="1:11" s="4" customFormat="1" ht="12.75">
      <c r="A44" s="28" t="s">
        <v>103</v>
      </c>
      <c r="E44" s="105" t="str">
        <f>IF(E42&lt;2,"-1",(100*(MAX(E6:E40)-E43)/MAX(E6:E40)))</f>
        <v>-1</v>
      </c>
      <c r="F44" s="105" t="str">
        <f>IF(F42&lt;2,"-1",(100*(MAX(F6:F40)-F43)/MAX(F6:F40)))</f>
        <v>-1</v>
      </c>
      <c r="G44" s="97">
        <f>(100*(MAX(G18:G40)-G43)/MAX(G6:G40))</f>
        <v>42.84615384615385</v>
      </c>
      <c r="H44" s="28"/>
      <c r="I44" s="28"/>
      <c r="J44" s="28"/>
      <c r="K44" s="28">
        <f>(100*(MAX(K6:K40)-K43)/MAX(K6:K40))</f>
        <v>34</v>
      </c>
    </row>
    <row r="46" ht="12.75">
      <c r="K46" t="s">
        <v>354</v>
      </c>
    </row>
    <row r="47" spans="3:5" ht="12.75">
      <c r="C47" s="82" t="s">
        <v>169</v>
      </c>
      <c r="D47" s="82" t="s">
        <v>168</v>
      </c>
      <c r="E47" s="126">
        <f>$B$43</f>
        <v>2020</v>
      </c>
    </row>
    <row r="48" spans="3:8" ht="12.75">
      <c r="C48" s="28" t="s">
        <v>48</v>
      </c>
      <c r="D48" s="85">
        <v>1</v>
      </c>
      <c r="G48" s="79"/>
      <c r="H48" s="71"/>
    </row>
    <row r="49" spans="3:8" ht="12.75">
      <c r="C49" s="4" t="s">
        <v>458</v>
      </c>
      <c r="D49" s="85">
        <f>+VLOOKUP(ROUND(G44,0),'calcul EQR'!$A$3:$B$104,2,FALSE)</f>
        <v>0.370000000000108</v>
      </c>
      <c r="G49" s="71"/>
      <c r="H49" s="71"/>
    </row>
    <row r="50" spans="3:8" ht="12.75">
      <c r="C50" s="4" t="s">
        <v>457</v>
      </c>
      <c r="D50" s="85">
        <f>+VLOOKUP(ROUND(K44,0),'calcul EQR'!$A$3:$B$104,2,FALSE)</f>
        <v>0.460000000000027</v>
      </c>
      <c r="G50" s="71"/>
      <c r="H50" s="71"/>
    </row>
    <row r="51" spans="3:8" ht="12.75">
      <c r="C51" s="28" t="s">
        <v>467</v>
      </c>
      <c r="D51" s="85">
        <f>AVERAGE(D49:D50)</f>
        <v>0.41500000000006754</v>
      </c>
      <c r="G51" s="71"/>
      <c r="H51" s="71"/>
    </row>
    <row r="52" spans="3:8" ht="12.75">
      <c r="C52" s="4" t="s">
        <v>50</v>
      </c>
      <c r="D52" s="85" t="str">
        <f>+VLOOKUP(ROUND(E44,0),'calcul EQR'!$A$3:$B$104,2,FALSE)</f>
        <v>-</v>
      </c>
      <c r="G52" s="71"/>
      <c r="H52" s="71"/>
    </row>
    <row r="53" spans="3:8" ht="12.75">
      <c r="C53" s="4" t="s">
        <v>51</v>
      </c>
      <c r="D53" s="85" t="str">
        <f>+VLOOKUP(ROUND(F44,0),'calcul EQR'!$A$3:$B$104,2,FALSE)</f>
        <v>-</v>
      </c>
      <c r="G53" s="71"/>
      <c r="H53" s="71"/>
    </row>
    <row r="54" spans="3:8" ht="12.75">
      <c r="C54" s="28" t="s">
        <v>53</v>
      </c>
      <c r="D54" s="85" t="str">
        <f>IF((D52="-")*AND(D53="-"),"-",AVERAGE(D52:D53))</f>
        <v>-</v>
      </c>
      <c r="G54" s="71"/>
      <c r="H54" s="71"/>
    </row>
    <row r="55" spans="3:8" ht="12.75">
      <c r="C55" s="28" t="s">
        <v>52</v>
      </c>
      <c r="D55" s="85">
        <f>AVERAGE(D48,D51,D54)</f>
        <v>0.7075000000000338</v>
      </c>
      <c r="E55" s="78" t="str">
        <f>+IF(D55&gt;0.79,"Très bon état",IF(D55&gt;0.645,"Bon état",IF(D55&gt;0.39,"Etat moyen",IF(D55&gt;0.19,"Etat médiocre","Mauvais état"))))</f>
        <v>Bon état</v>
      </c>
      <c r="G55" s="71"/>
      <c r="H55" s="71"/>
    </row>
  </sheetData>
  <sheetProtection/>
  <conditionalFormatting sqref="E55">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39"/>
  </sheetPr>
  <dimension ref="A2:K49"/>
  <sheetViews>
    <sheetView zoomScale="85" zoomScaleNormal="85" zoomScalePageLayoutView="0" workbookViewId="0" topLeftCell="A1">
      <pane ySplit="4" topLeftCell="A11" activePane="bottomLeft" state="frozen"/>
      <selection pane="topLeft" activeCell="A1" sqref="A1"/>
      <selection pane="bottomLeft" activeCell="K25" sqref="K25"/>
    </sheetView>
  </sheetViews>
  <sheetFormatPr defaultColWidth="11.421875" defaultRowHeight="12.75"/>
  <cols>
    <col min="1" max="1" width="11.00390625" style="196" customWidth="1"/>
    <col min="2" max="2" width="27.7109375" style="0" customWidth="1"/>
    <col min="3" max="3" width="12.28125" style="0" bestFit="1" customWidth="1"/>
    <col min="4" max="4" width="12.57421875" style="0" bestFit="1" customWidth="1"/>
    <col min="5" max="5" width="17.57421875" style="0" bestFit="1" customWidth="1"/>
    <col min="6" max="6" width="13.7109375" style="0" bestFit="1" customWidth="1"/>
    <col min="7" max="7" width="19.140625" style="0" customWidth="1"/>
    <col min="8" max="8" width="16.57421875" style="0" bestFit="1" customWidth="1"/>
    <col min="9" max="10" width="16.57421875" style="0" customWidth="1"/>
    <col min="11" max="11" width="77.421875" style="0" customWidth="1"/>
  </cols>
  <sheetData>
    <row r="2" spans="2:4" ht="12.75">
      <c r="B2" s="82" t="s">
        <v>175</v>
      </c>
      <c r="C2" s="82" t="s">
        <v>181</v>
      </c>
      <c r="D2" s="82" t="s">
        <v>170</v>
      </c>
    </row>
    <row r="3" spans="8:10" ht="12.75">
      <c r="H3" s="3" t="s">
        <v>198</v>
      </c>
      <c r="I3" s="3" t="s">
        <v>198</v>
      </c>
      <c r="J3" s="3" t="s">
        <v>198</v>
      </c>
    </row>
    <row r="4" spans="1:11" ht="12.75">
      <c r="A4" s="197" t="s">
        <v>102</v>
      </c>
      <c r="B4" s="3" t="s">
        <v>194</v>
      </c>
      <c r="C4" s="3" t="s">
        <v>195</v>
      </c>
      <c r="D4" s="3" t="s">
        <v>196</v>
      </c>
      <c r="E4" s="3" t="s">
        <v>197</v>
      </c>
      <c r="F4" s="3" t="s">
        <v>241</v>
      </c>
      <c r="G4" s="3" t="s">
        <v>205</v>
      </c>
      <c r="H4" s="3" t="s">
        <v>91</v>
      </c>
      <c r="I4" s="3" t="s">
        <v>92</v>
      </c>
      <c r="J4" s="3" t="s">
        <v>93</v>
      </c>
      <c r="K4" s="3" t="s">
        <v>210</v>
      </c>
    </row>
    <row r="5" spans="1:11" s="4" customFormat="1" ht="54.75">
      <c r="A5" s="67">
        <v>1</v>
      </c>
      <c r="B5" s="43">
        <v>1924</v>
      </c>
      <c r="C5" s="67" t="s">
        <v>200</v>
      </c>
      <c r="D5" s="67" t="s">
        <v>200</v>
      </c>
      <c r="E5" s="43">
        <v>763</v>
      </c>
      <c r="F5" s="67"/>
      <c r="G5" s="67"/>
      <c r="H5" s="67"/>
      <c r="I5" s="67"/>
      <c r="J5" s="67"/>
      <c r="K5" s="188" t="s">
        <v>302</v>
      </c>
    </row>
    <row r="6" spans="1:11" s="4" customFormat="1" ht="39">
      <c r="A6" s="67">
        <v>1</v>
      </c>
      <c r="B6" s="43">
        <v>1953</v>
      </c>
      <c r="C6" s="67"/>
      <c r="D6" s="67" t="s">
        <v>200</v>
      </c>
      <c r="E6" s="43">
        <v>60.4</v>
      </c>
      <c r="F6" s="67"/>
      <c r="G6" s="67"/>
      <c r="H6" s="67"/>
      <c r="I6" s="67"/>
      <c r="J6" s="67"/>
      <c r="K6" s="188" t="s">
        <v>303</v>
      </c>
    </row>
    <row r="7" spans="1:11" s="4" customFormat="1" ht="52.5">
      <c r="A7" s="67">
        <v>1</v>
      </c>
      <c r="B7" s="43">
        <v>1982</v>
      </c>
      <c r="C7" s="67"/>
      <c r="D7" s="67" t="s">
        <v>200</v>
      </c>
      <c r="E7" s="43">
        <v>163.8</v>
      </c>
      <c r="F7" s="67"/>
      <c r="G7" s="67"/>
      <c r="H7" s="67"/>
      <c r="I7" s="67"/>
      <c r="J7" s="67"/>
      <c r="K7" s="188" t="s">
        <v>373</v>
      </c>
    </row>
    <row r="8" spans="1:11" s="4" customFormat="1" ht="39">
      <c r="A8" s="67">
        <v>1</v>
      </c>
      <c r="B8" s="43">
        <v>1992</v>
      </c>
      <c r="C8" s="67"/>
      <c r="D8" s="67" t="s">
        <v>200</v>
      </c>
      <c r="E8" s="43">
        <v>178.6</v>
      </c>
      <c r="F8" s="67"/>
      <c r="G8" s="67"/>
      <c r="H8" s="67"/>
      <c r="I8" s="67"/>
      <c r="J8" s="67"/>
      <c r="K8" s="182" t="s">
        <v>374</v>
      </c>
    </row>
    <row r="9" spans="1:11" s="4" customFormat="1" ht="39">
      <c r="A9" s="67" t="s">
        <v>137</v>
      </c>
      <c r="B9" s="43">
        <v>2002</v>
      </c>
      <c r="C9" s="67" t="s">
        <v>200</v>
      </c>
      <c r="D9" s="67" t="s">
        <v>200</v>
      </c>
      <c r="E9" s="43">
        <v>333</v>
      </c>
      <c r="F9" s="67"/>
      <c r="G9" s="67"/>
      <c r="H9" s="67"/>
      <c r="I9" s="67"/>
      <c r="J9" s="67"/>
      <c r="K9" s="188" t="s">
        <v>372</v>
      </c>
    </row>
    <row r="10" spans="1:11" s="4" customFormat="1" ht="52.5">
      <c r="A10" s="67">
        <v>3</v>
      </c>
      <c r="B10" s="43">
        <v>2007</v>
      </c>
      <c r="C10" s="67"/>
      <c r="D10" s="67" t="s">
        <v>200</v>
      </c>
      <c r="E10" s="43"/>
      <c r="F10" s="67"/>
      <c r="G10" s="67"/>
      <c r="H10" s="200">
        <v>493.33333333333337</v>
      </c>
      <c r="I10" s="67"/>
      <c r="J10" s="67"/>
      <c r="K10" s="199" t="s">
        <v>366</v>
      </c>
    </row>
    <row r="11" spans="1:11" s="4" customFormat="1" ht="52.5">
      <c r="A11" s="67">
        <v>4</v>
      </c>
      <c r="B11" s="43">
        <v>2008</v>
      </c>
      <c r="C11" s="67" t="s">
        <v>200</v>
      </c>
      <c r="D11" s="67" t="s">
        <v>200</v>
      </c>
      <c r="E11" s="43">
        <v>309</v>
      </c>
      <c r="F11" s="67" t="s">
        <v>304</v>
      </c>
      <c r="G11" s="67">
        <v>1.65</v>
      </c>
      <c r="H11" s="67"/>
      <c r="I11" s="67"/>
      <c r="J11" s="67"/>
      <c r="K11" s="199" t="s">
        <v>367</v>
      </c>
    </row>
    <row r="12" spans="1:11" s="4" customFormat="1" ht="52.5">
      <c r="A12" s="67">
        <v>5</v>
      </c>
      <c r="B12" s="67">
        <v>2010</v>
      </c>
      <c r="C12" s="67"/>
      <c r="D12" s="67" t="s">
        <v>200</v>
      </c>
      <c r="E12" s="67"/>
      <c r="F12" s="67"/>
      <c r="G12" s="67"/>
      <c r="H12" s="200">
        <v>407</v>
      </c>
      <c r="I12" s="67"/>
      <c r="J12" s="67"/>
      <c r="K12" s="182" t="s">
        <v>368</v>
      </c>
    </row>
    <row r="13" spans="1:11" s="4" customFormat="1" ht="52.5">
      <c r="A13" s="67">
        <v>6</v>
      </c>
      <c r="B13" s="67">
        <v>2012</v>
      </c>
      <c r="C13" s="67"/>
      <c r="D13" s="67" t="s">
        <v>200</v>
      </c>
      <c r="E13" s="67"/>
      <c r="F13" s="67"/>
      <c r="G13" s="67"/>
      <c r="H13" s="200">
        <v>281.6666666666667</v>
      </c>
      <c r="I13" s="67"/>
      <c r="J13" s="67"/>
      <c r="K13" s="199" t="s">
        <v>369</v>
      </c>
    </row>
    <row r="14" spans="1:11" s="4" customFormat="1" ht="52.5">
      <c r="A14" s="67">
        <v>7</v>
      </c>
      <c r="B14" s="67">
        <v>2013</v>
      </c>
      <c r="C14" s="67" t="s">
        <v>200</v>
      </c>
      <c r="D14" s="67" t="s">
        <v>200</v>
      </c>
      <c r="E14" s="67"/>
      <c r="F14" s="67"/>
      <c r="G14" s="67"/>
      <c r="H14" s="200">
        <v>679.1666666666667</v>
      </c>
      <c r="I14" s="67"/>
      <c r="J14" s="67"/>
      <c r="K14" s="199" t="s">
        <v>370</v>
      </c>
    </row>
    <row r="15" spans="1:11" s="4" customFormat="1" ht="52.5">
      <c r="A15" s="67">
        <v>8</v>
      </c>
      <c r="B15" s="67">
        <v>2014</v>
      </c>
      <c r="C15" s="67" t="s">
        <v>200</v>
      </c>
      <c r="D15" s="67" t="s">
        <v>200</v>
      </c>
      <c r="E15" s="67">
        <v>381</v>
      </c>
      <c r="F15" s="67"/>
      <c r="G15" s="67"/>
      <c r="H15" s="200">
        <v>496.66666666666663</v>
      </c>
      <c r="I15" s="200">
        <v>299.166666666667</v>
      </c>
      <c r="J15" s="200">
        <v>275</v>
      </c>
      <c r="K15" s="182" t="s">
        <v>371</v>
      </c>
    </row>
    <row r="16" spans="1:11" s="4" customFormat="1" ht="52.5">
      <c r="A16" s="67">
        <v>9</v>
      </c>
      <c r="B16" s="67">
        <v>2015</v>
      </c>
      <c r="C16" s="67" t="s">
        <v>200</v>
      </c>
      <c r="D16" s="67" t="s">
        <v>200</v>
      </c>
      <c r="E16" s="67"/>
      <c r="F16" s="67"/>
      <c r="G16" s="67"/>
      <c r="H16" s="200">
        <v>339.16666666666663</v>
      </c>
      <c r="I16" s="200">
        <v>354.16666666666663</v>
      </c>
      <c r="J16" s="200">
        <v>265.8333333333333</v>
      </c>
      <c r="K16" s="209" t="s">
        <v>399</v>
      </c>
    </row>
    <row r="17" spans="1:11" s="4" customFormat="1" ht="52.5">
      <c r="A17" s="67">
        <v>10</v>
      </c>
      <c r="B17" s="67">
        <v>2016</v>
      </c>
      <c r="C17" s="67" t="s">
        <v>200</v>
      </c>
      <c r="D17" s="67" t="s">
        <v>200</v>
      </c>
      <c r="E17" s="67"/>
      <c r="F17" s="67"/>
      <c r="G17" s="67"/>
      <c r="H17" s="200">
        <v>520</v>
      </c>
      <c r="I17" s="200">
        <v>333.33333333333337</v>
      </c>
      <c r="J17" s="200">
        <v>369.16666666666663</v>
      </c>
      <c r="K17" s="209" t="s">
        <v>455</v>
      </c>
    </row>
    <row r="18" spans="1:11" s="4" customFormat="1" ht="26.25">
      <c r="A18" s="67">
        <v>11</v>
      </c>
      <c r="B18" s="67">
        <v>2017</v>
      </c>
      <c r="C18" s="67" t="s">
        <v>200</v>
      </c>
      <c r="D18" s="67" t="s">
        <v>200</v>
      </c>
      <c r="E18" s="67"/>
      <c r="F18" s="67"/>
      <c r="G18" s="67"/>
      <c r="H18" s="67">
        <v>492.5</v>
      </c>
      <c r="I18" s="67">
        <v>347.5</v>
      </c>
      <c r="J18" s="67">
        <v>250.8</v>
      </c>
      <c r="K18" s="209" t="s">
        <v>456</v>
      </c>
    </row>
    <row r="19" spans="1:11" s="4" customFormat="1" ht="52.5">
      <c r="A19" s="68">
        <v>12</v>
      </c>
      <c r="B19" s="67">
        <v>2018</v>
      </c>
      <c r="C19" s="67" t="s">
        <v>200</v>
      </c>
      <c r="D19" s="67" t="s">
        <v>200</v>
      </c>
      <c r="E19" s="67"/>
      <c r="F19" s="67"/>
      <c r="G19" s="67"/>
      <c r="H19" s="67">
        <v>493.3</v>
      </c>
      <c r="I19" s="67">
        <v>766</v>
      </c>
      <c r="J19" s="67">
        <v>290</v>
      </c>
      <c r="K19" s="209" t="s">
        <v>454</v>
      </c>
    </row>
    <row r="20" spans="1:11" s="4" customFormat="1" ht="12.75">
      <c r="A20" s="39" t="s">
        <v>426</v>
      </c>
      <c r="B20" s="39">
        <v>2019</v>
      </c>
      <c r="C20" s="67" t="s">
        <v>200</v>
      </c>
      <c r="D20" s="67" t="s">
        <v>200</v>
      </c>
      <c r="E20" s="39">
        <v>360</v>
      </c>
      <c r="F20" s="39"/>
      <c r="G20" s="39"/>
      <c r="H20" s="39">
        <v>505.8</v>
      </c>
      <c r="I20" s="39">
        <v>480</v>
      </c>
      <c r="J20" s="39">
        <v>411.7</v>
      </c>
      <c r="K20" s="65"/>
    </row>
    <row r="21" spans="1:11" s="4" customFormat="1" ht="12.75">
      <c r="A21" s="39">
        <v>15</v>
      </c>
      <c r="B21" s="39">
        <v>2020</v>
      </c>
      <c r="C21" s="67" t="s">
        <v>200</v>
      </c>
      <c r="D21" s="67" t="s">
        <v>200</v>
      </c>
      <c r="E21" s="39"/>
      <c r="F21" s="39"/>
      <c r="G21" s="39"/>
      <c r="H21" s="39">
        <v>593.3</v>
      </c>
      <c r="I21" s="39">
        <v>722.5</v>
      </c>
      <c r="J21" s="39">
        <v>441.7</v>
      </c>
      <c r="K21" s="65"/>
    </row>
    <row r="22" spans="1:11" s="4" customFormat="1" ht="12.75">
      <c r="A22" s="39"/>
      <c r="B22" s="39"/>
      <c r="C22" s="40"/>
      <c r="D22" s="39"/>
      <c r="E22" s="39"/>
      <c r="F22" s="39"/>
      <c r="G22" s="39"/>
      <c r="H22" s="39"/>
      <c r="I22" s="39"/>
      <c r="J22" s="39"/>
      <c r="K22" s="65"/>
    </row>
    <row r="23" spans="1:11" s="4" customFormat="1" ht="12.75">
      <c r="A23" s="39"/>
      <c r="B23" s="39"/>
      <c r="C23" s="40"/>
      <c r="D23" s="39"/>
      <c r="E23" s="39"/>
      <c r="F23" s="39"/>
      <c r="G23" s="39"/>
      <c r="H23" s="39"/>
      <c r="I23" s="39"/>
      <c r="J23" s="39"/>
      <c r="K23" s="65"/>
    </row>
    <row r="24" spans="1:10" s="4" customFormat="1" ht="12.75">
      <c r="A24" s="39"/>
      <c r="B24" s="39"/>
      <c r="C24" s="40"/>
      <c r="D24" s="39"/>
      <c r="E24" s="39"/>
      <c r="F24" s="39"/>
      <c r="G24" s="39"/>
      <c r="H24" s="39"/>
      <c r="I24" s="39"/>
      <c r="J24" s="39"/>
    </row>
    <row r="25" spans="1:10" s="4" customFormat="1" ht="12.75">
      <c r="A25" s="39"/>
      <c r="B25" s="39"/>
      <c r="C25" s="40"/>
      <c r="D25" s="39"/>
      <c r="E25" s="39"/>
      <c r="F25" s="39"/>
      <c r="G25" s="39"/>
      <c r="H25" s="39"/>
      <c r="I25" s="39"/>
      <c r="J25" s="39"/>
    </row>
    <row r="26" spans="1:10" s="4" customFormat="1" ht="12.75">
      <c r="A26" s="39"/>
      <c r="B26" s="39"/>
      <c r="C26" s="40"/>
      <c r="D26" s="39"/>
      <c r="E26" s="39"/>
      <c r="F26" s="39"/>
      <c r="G26" s="39"/>
      <c r="H26" s="39"/>
      <c r="I26" s="39"/>
      <c r="J26" s="39"/>
    </row>
    <row r="27" spans="1:10" s="4" customFormat="1" ht="12.75">
      <c r="A27" s="39"/>
      <c r="B27" s="39"/>
      <c r="C27" s="40"/>
      <c r="D27" s="39"/>
      <c r="E27" s="39"/>
      <c r="F27" s="39"/>
      <c r="G27" s="39"/>
      <c r="H27" s="39"/>
      <c r="I27" s="39"/>
      <c r="J27" s="39"/>
    </row>
    <row r="28" spans="1:10" s="4" customFormat="1" ht="12.75">
      <c r="A28" s="39"/>
      <c r="B28" s="39"/>
      <c r="C28" s="40"/>
      <c r="D28" s="39"/>
      <c r="E28" s="39"/>
      <c r="F28" s="39"/>
      <c r="G28" s="39"/>
      <c r="H28" s="39"/>
      <c r="I28" s="39"/>
      <c r="J28" s="39"/>
    </row>
    <row r="29" spans="1:10" s="4" customFormat="1" ht="12.75">
      <c r="A29" s="39"/>
      <c r="B29" s="39"/>
      <c r="C29" s="40"/>
      <c r="D29" s="39"/>
      <c r="E29" s="39"/>
      <c r="F29" s="39"/>
      <c r="G29" s="39"/>
      <c r="H29" s="39"/>
      <c r="I29" s="39"/>
      <c r="J29" s="39"/>
    </row>
    <row r="30" spans="1:10" s="4" customFormat="1" ht="12.75">
      <c r="A30" s="39"/>
      <c r="B30" s="39"/>
      <c r="C30" s="40"/>
      <c r="D30" s="39"/>
      <c r="E30" s="39"/>
      <c r="F30" s="39"/>
      <c r="G30" s="39"/>
      <c r="H30" s="39"/>
      <c r="I30" s="39"/>
      <c r="J30" s="39"/>
    </row>
    <row r="31" spans="1:10" s="4" customFormat="1" ht="12.75">
      <c r="A31" s="39"/>
      <c r="B31" s="39"/>
      <c r="C31" s="40"/>
      <c r="D31" s="39"/>
      <c r="E31" s="39"/>
      <c r="F31" s="39"/>
      <c r="G31" s="39"/>
      <c r="H31" s="39"/>
      <c r="I31" s="39"/>
      <c r="J31" s="39"/>
    </row>
    <row r="32" spans="1:10" s="4" customFormat="1" ht="12.75">
      <c r="A32" s="39"/>
      <c r="B32" s="39"/>
      <c r="C32" s="40"/>
      <c r="D32" s="39"/>
      <c r="E32" s="39"/>
      <c r="F32" s="39"/>
      <c r="G32" s="39"/>
      <c r="H32" s="39"/>
      <c r="I32" s="39"/>
      <c r="J32" s="39"/>
    </row>
    <row r="33" spans="1:10" s="4" customFormat="1" ht="12.75">
      <c r="A33" s="39"/>
      <c r="B33" s="39"/>
      <c r="C33" s="40"/>
      <c r="D33" s="39"/>
      <c r="E33" s="39"/>
      <c r="F33" s="39"/>
      <c r="G33" s="39"/>
      <c r="H33" s="39"/>
      <c r="I33" s="39"/>
      <c r="J33" s="39"/>
    </row>
    <row r="35" spans="1:10" s="4" customFormat="1" ht="12.75">
      <c r="A35" s="198" t="s">
        <v>118</v>
      </c>
      <c r="E35" s="104">
        <f>COUNT(E6:E33)</f>
        <v>7</v>
      </c>
      <c r="F35" s="104"/>
      <c r="G35" s="104">
        <f>COUNT(G6:G33)</f>
        <v>1</v>
      </c>
      <c r="H35" s="104">
        <f>COUNT(H6:H33)</f>
        <v>11</v>
      </c>
      <c r="I35" s="104">
        <f>COUNT(I6:I33)</f>
        <v>7</v>
      </c>
      <c r="J35" s="104">
        <f>COUNT(J6:J33)</f>
        <v>7</v>
      </c>
    </row>
    <row r="36" spans="1:10" s="4" customFormat="1" ht="12.75">
      <c r="A36" s="198" t="s">
        <v>141</v>
      </c>
      <c r="B36" s="127">
        <f>LOOKUP(9999,B6:B33)</f>
        <v>2020</v>
      </c>
      <c r="E36" s="104">
        <f>LOOKUP(9999,E6:E33)</f>
        <v>360</v>
      </c>
      <c r="F36" s="104"/>
      <c r="G36" s="104">
        <f>LOOKUP(9999,G6:G33)</f>
        <v>1.65</v>
      </c>
      <c r="H36" s="104">
        <f>LOOKUP(9999,H6:H33)</f>
        <v>593.3</v>
      </c>
      <c r="I36" s="104">
        <f>LOOKUP(9999,I6:I33)</f>
        <v>722.5</v>
      </c>
      <c r="J36" s="104">
        <f>LOOKUP(9999,J6:J33)</f>
        <v>441.7</v>
      </c>
    </row>
    <row r="37" spans="1:10" s="4" customFormat="1" ht="12.75">
      <c r="A37" s="198" t="s">
        <v>103</v>
      </c>
      <c r="E37" s="104">
        <f>IF(E35&lt;2,"-1",(100*(MAX(E6:E33)-E36)/MAX(E6:E33)))</f>
        <v>5.511811023622047</v>
      </c>
      <c r="F37" s="104"/>
      <c r="G37" s="104" t="str">
        <f>IF(G35&lt;2,"-1",(100*(MAX(G6:G33)-G36)/MAX(G6:G33)))</f>
        <v>-1</v>
      </c>
      <c r="H37" s="104">
        <f>(100*(MAX(H6:H33)-H36)/MAX(H6:H33))</f>
        <v>12.64294478527609</v>
      </c>
      <c r="I37" s="104">
        <f>(100*(MAX(I6:I33)-I36)/MAX(I6:I33))</f>
        <v>5.678851174934726</v>
      </c>
      <c r="J37" s="104">
        <f>(100*(MAX(J6:J33)-J36)/MAX(J6:J33))</f>
        <v>0</v>
      </c>
    </row>
    <row r="38" ht="12.75">
      <c r="E38" s="19"/>
    </row>
    <row r="40" spans="2:11" ht="12.75">
      <c r="B40" s="82" t="s">
        <v>181</v>
      </c>
      <c r="C40" s="82" t="s">
        <v>170</v>
      </c>
      <c r="D40" s="126">
        <f>$B$36</f>
        <v>2020</v>
      </c>
      <c r="K40" s="19" t="s">
        <v>81</v>
      </c>
    </row>
    <row r="41" spans="2:3" ht="12.75">
      <c r="B41" s="28" t="s">
        <v>48</v>
      </c>
      <c r="C41" s="85">
        <v>1</v>
      </c>
    </row>
    <row r="42" spans="2:3" ht="12.75">
      <c r="B42" s="28" t="s">
        <v>476</v>
      </c>
      <c r="C42" s="85">
        <f>+VLOOKUP(ROUND(H37,0),'calcul EQR'!$A$3:$B$104,2,FALSE)</f>
        <v>0.74</v>
      </c>
    </row>
    <row r="43" spans="2:3" ht="12.75">
      <c r="B43" s="28" t="s">
        <v>477</v>
      </c>
      <c r="C43" s="85">
        <f>+VLOOKUP(ROUND(I37,0),'calcul EQR'!$A$3:$B$104,2,FALSE)</f>
        <v>0.88</v>
      </c>
    </row>
    <row r="44" spans="2:3" ht="12.75">
      <c r="B44" s="28" t="s">
        <v>478</v>
      </c>
      <c r="C44" s="85">
        <f>+VLOOKUP(ROUND(J37,0),'calcul EQR'!$A$3:$B$104,2,FALSE)</f>
        <v>1</v>
      </c>
    </row>
    <row r="45" spans="2:3" ht="12.75">
      <c r="B45" s="28" t="s">
        <v>458</v>
      </c>
      <c r="C45" s="85">
        <f>AVERAGE(C42:C44)</f>
        <v>0.8733333333333334</v>
      </c>
    </row>
    <row r="46" spans="2:3" ht="12.75">
      <c r="B46" s="8" t="s">
        <v>50</v>
      </c>
      <c r="C46" s="128">
        <f>+VLOOKUP(ROUND(E37,0),'calcul EQR'!$A$3:$B$104,2,FALSE)</f>
        <v>0.88</v>
      </c>
    </row>
    <row r="47" spans="2:3" ht="12.75">
      <c r="B47" s="8" t="s">
        <v>51</v>
      </c>
      <c r="C47" s="85" t="str">
        <f>+VLOOKUP(ROUND(G37,0),'calcul EQR'!$A$3:$B$104,2,FALSE)</f>
        <v>-</v>
      </c>
    </row>
    <row r="48" spans="2:3" ht="12.75">
      <c r="B48" s="28" t="s">
        <v>119</v>
      </c>
      <c r="C48" s="85">
        <f>IF((C46="-")*AND(C47="-"),"-",AVERAGE(C46:C47))</f>
        <v>0.88</v>
      </c>
    </row>
    <row r="49" spans="2:4" ht="12.75">
      <c r="B49" s="28" t="s">
        <v>52</v>
      </c>
      <c r="C49" s="85">
        <f>AVERAGE(C41,C45,C48)</f>
        <v>0.9177777777777778</v>
      </c>
      <c r="D49" s="78" t="str">
        <f>+IF(C49&gt;0.79,"Très bon état",IF(C49&gt;0.645,"Bon état",IF(C49&gt;0.39,"Etat moyen",IF(C49&gt;0.19,"Etat médiocre","Mauvais état"))))</f>
        <v>Très bon état</v>
      </c>
    </row>
  </sheetData>
  <sheetProtection/>
  <conditionalFormatting sqref="D49">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indexed="39"/>
  </sheetPr>
  <dimension ref="A2:K41"/>
  <sheetViews>
    <sheetView zoomScale="70" zoomScaleNormal="70" zoomScalePageLayoutView="0" workbookViewId="0" topLeftCell="A1">
      <pane ySplit="5" topLeftCell="A15" activePane="bottomLeft" state="frozen"/>
      <selection pane="topLeft" activeCell="A1" sqref="A1"/>
      <selection pane="bottomLeft" activeCell="I41" sqref="I41"/>
    </sheetView>
  </sheetViews>
  <sheetFormatPr defaultColWidth="11.421875" defaultRowHeight="12.75"/>
  <cols>
    <col min="2" max="2" width="12.7109375" style="0" bestFit="1" customWidth="1"/>
    <col min="3" max="3" width="20.57421875" style="0" customWidth="1"/>
    <col min="4" max="4" width="12.57421875" style="0" bestFit="1" customWidth="1"/>
    <col min="5" max="5" width="21.57421875" style="0" customWidth="1"/>
    <col min="6" max="6" width="38.00390625" style="0" bestFit="1" customWidth="1"/>
    <col min="7" max="7" width="28.140625" style="0" customWidth="1"/>
    <col min="8" max="8" width="40.28125" style="0" customWidth="1"/>
    <col min="9" max="9" width="27.421875" style="0" customWidth="1"/>
    <col min="10" max="10" width="72.8515625" style="140" customWidth="1"/>
    <col min="11" max="11" width="44.421875" style="0" customWidth="1"/>
  </cols>
  <sheetData>
    <row r="2" spans="2:10" ht="12.75">
      <c r="B2" s="82" t="s">
        <v>175</v>
      </c>
      <c r="C2" s="82" t="s">
        <v>172</v>
      </c>
      <c r="D2" s="82" t="s">
        <v>171</v>
      </c>
      <c r="H2" s="204" t="s">
        <v>386</v>
      </c>
      <c r="J2" s="138"/>
    </row>
    <row r="4" spans="5:7" ht="26.25">
      <c r="E4" s="189" t="s">
        <v>430</v>
      </c>
      <c r="F4" s="189" t="s">
        <v>431</v>
      </c>
      <c r="G4" s="189" t="s">
        <v>365</v>
      </c>
    </row>
    <row r="5" spans="1:10" ht="12.75">
      <c r="A5" s="1" t="s">
        <v>102</v>
      </c>
      <c r="B5" s="17" t="s">
        <v>194</v>
      </c>
      <c r="C5" s="3" t="s">
        <v>195</v>
      </c>
      <c r="D5" s="3" t="s">
        <v>196</v>
      </c>
      <c r="E5" s="3" t="s">
        <v>197</v>
      </c>
      <c r="F5" s="3" t="s">
        <v>197</v>
      </c>
      <c r="G5" s="3" t="s">
        <v>197</v>
      </c>
      <c r="H5" s="3" t="s">
        <v>385</v>
      </c>
      <c r="I5" s="3" t="s">
        <v>375</v>
      </c>
      <c r="J5" s="139" t="s">
        <v>210</v>
      </c>
    </row>
    <row r="6" spans="1:10" s="103" customFormat="1" ht="39">
      <c r="A6" s="68">
        <v>1</v>
      </c>
      <c r="B6" s="190">
        <v>1983</v>
      </c>
      <c r="C6" s="68" t="s">
        <v>201</v>
      </c>
      <c r="D6" s="68" t="s">
        <v>200</v>
      </c>
      <c r="E6" s="280">
        <v>825.4</v>
      </c>
      <c r="F6" s="281" t="s">
        <v>432</v>
      </c>
      <c r="G6" s="280"/>
      <c r="H6" s="67"/>
      <c r="I6" s="67"/>
      <c r="J6" s="191" t="s">
        <v>18</v>
      </c>
    </row>
    <row r="7" spans="1:10" s="103" customFormat="1" ht="52.5">
      <c r="A7" s="68">
        <v>2</v>
      </c>
      <c r="B7" s="43">
        <v>2007</v>
      </c>
      <c r="C7" s="68" t="s">
        <v>201</v>
      </c>
      <c r="D7" s="68" t="s">
        <v>200</v>
      </c>
      <c r="E7" s="280"/>
      <c r="F7" s="280"/>
      <c r="G7" s="280"/>
      <c r="H7" s="201">
        <v>304.3</v>
      </c>
      <c r="I7" s="201">
        <v>407.1</v>
      </c>
      <c r="J7" s="191" t="s">
        <v>19</v>
      </c>
    </row>
    <row r="8" spans="1:10" s="103" customFormat="1" ht="39">
      <c r="A8" s="192">
        <v>3</v>
      </c>
      <c r="B8" s="68">
        <v>2010</v>
      </c>
      <c r="C8" s="68" t="s">
        <v>201</v>
      </c>
      <c r="D8" s="68" t="s">
        <v>200</v>
      </c>
      <c r="E8" s="280"/>
      <c r="F8" s="280"/>
      <c r="G8" s="280"/>
      <c r="H8" s="201">
        <v>296.4</v>
      </c>
      <c r="I8" s="201">
        <v>569</v>
      </c>
      <c r="J8" s="188" t="s">
        <v>376</v>
      </c>
    </row>
    <row r="9" spans="1:10" s="103" customFormat="1" ht="52.5">
      <c r="A9" s="192">
        <v>4</v>
      </c>
      <c r="B9" s="68">
        <v>2012</v>
      </c>
      <c r="C9" s="68" t="s">
        <v>201</v>
      </c>
      <c r="D9" s="68" t="s">
        <v>200</v>
      </c>
      <c r="E9" s="280"/>
      <c r="F9" s="280"/>
      <c r="G9" s="280"/>
      <c r="H9" s="201"/>
      <c r="I9" s="201">
        <v>516.7</v>
      </c>
      <c r="J9" s="182" t="s">
        <v>383</v>
      </c>
    </row>
    <row r="10" spans="1:10" s="288" customFormat="1" ht="52.5">
      <c r="A10" s="283" t="s">
        <v>433</v>
      </c>
      <c r="B10" s="284">
        <v>2013</v>
      </c>
      <c r="C10" s="284" t="s">
        <v>201</v>
      </c>
      <c r="D10" s="284" t="s">
        <v>200</v>
      </c>
      <c r="E10" s="284">
        <v>226.9</v>
      </c>
      <c r="F10" s="283" t="s">
        <v>429</v>
      </c>
      <c r="G10" s="285"/>
      <c r="H10" s="286">
        <v>300</v>
      </c>
      <c r="I10" s="286">
        <v>242.5</v>
      </c>
      <c r="J10" s="287" t="s">
        <v>382</v>
      </c>
    </row>
    <row r="11" spans="1:10" s="103" customFormat="1" ht="66">
      <c r="A11" s="68">
        <v>6</v>
      </c>
      <c r="B11" s="68">
        <v>2014</v>
      </c>
      <c r="C11" s="68" t="s">
        <v>201</v>
      </c>
      <c r="D11" s="68" t="s">
        <v>200</v>
      </c>
      <c r="E11" s="280"/>
      <c r="F11" s="281"/>
      <c r="G11" s="280"/>
      <c r="H11" s="201">
        <v>292.5</v>
      </c>
      <c r="I11" s="201">
        <v>311.3</v>
      </c>
      <c r="J11" s="202" t="s">
        <v>381</v>
      </c>
    </row>
    <row r="12" spans="1:10" s="103" customFormat="1" ht="52.5">
      <c r="A12" s="193">
        <v>7</v>
      </c>
      <c r="B12" s="193">
        <v>2015</v>
      </c>
      <c r="C12" s="68" t="s">
        <v>201</v>
      </c>
      <c r="D12" s="68" t="s">
        <v>200</v>
      </c>
      <c r="E12" s="281"/>
      <c r="F12" s="281"/>
      <c r="G12" s="281"/>
      <c r="H12" s="201">
        <v>462.5</v>
      </c>
      <c r="I12" s="201">
        <v>285</v>
      </c>
      <c r="J12" s="182" t="s">
        <v>380</v>
      </c>
    </row>
    <row r="13" spans="1:10" s="103" customFormat="1" ht="52.5">
      <c r="A13" s="67" t="s">
        <v>378</v>
      </c>
      <c r="B13" s="193">
        <v>2016</v>
      </c>
      <c r="C13" s="68" t="s">
        <v>201</v>
      </c>
      <c r="D13" s="68" t="s">
        <v>200</v>
      </c>
      <c r="E13" s="281">
        <v>273</v>
      </c>
      <c r="F13" s="281" t="s">
        <v>427</v>
      </c>
      <c r="G13" s="282" t="s">
        <v>364</v>
      </c>
      <c r="H13" s="201">
        <v>370</v>
      </c>
      <c r="I13" s="201">
        <v>341.7</v>
      </c>
      <c r="J13" s="182" t="s">
        <v>379</v>
      </c>
    </row>
    <row r="14" spans="1:10" s="103" customFormat="1" ht="52.5">
      <c r="A14" s="68">
        <v>10</v>
      </c>
      <c r="B14" s="68">
        <v>2017</v>
      </c>
      <c r="C14" s="68" t="s">
        <v>201</v>
      </c>
      <c r="D14" s="68" t="s">
        <v>200</v>
      </c>
      <c r="E14" s="280"/>
      <c r="F14" s="280"/>
      <c r="G14" s="280"/>
      <c r="H14" s="194">
        <v>445</v>
      </c>
      <c r="I14" s="194">
        <v>400.8</v>
      </c>
      <c r="J14" s="246" t="s">
        <v>398</v>
      </c>
    </row>
    <row r="15" spans="1:10" s="4" customFormat="1" ht="52.5">
      <c r="A15" s="68">
        <v>11</v>
      </c>
      <c r="B15" s="68">
        <v>2018</v>
      </c>
      <c r="C15" s="68" t="s">
        <v>201</v>
      </c>
      <c r="D15" s="68" t="s">
        <v>200</v>
      </c>
      <c r="E15" s="280"/>
      <c r="F15" s="280"/>
      <c r="G15" s="280"/>
      <c r="H15" s="194">
        <v>298</v>
      </c>
      <c r="I15" s="194">
        <v>220</v>
      </c>
      <c r="J15" s="195" t="s">
        <v>377</v>
      </c>
    </row>
    <row r="16" spans="1:10" s="4" customFormat="1" ht="52.5">
      <c r="A16" s="39">
        <v>12</v>
      </c>
      <c r="B16" s="39">
        <v>2019</v>
      </c>
      <c r="C16" s="68" t="s">
        <v>201</v>
      </c>
      <c r="D16" s="68" t="s">
        <v>200</v>
      </c>
      <c r="E16" s="280">
        <v>330</v>
      </c>
      <c r="F16" s="281" t="s">
        <v>428</v>
      </c>
      <c r="G16" s="280"/>
      <c r="H16" s="54">
        <v>656.7</v>
      </c>
      <c r="I16" s="54">
        <v>186</v>
      </c>
      <c r="J16" s="209" t="s">
        <v>400</v>
      </c>
    </row>
    <row r="17" spans="1:10" s="4" customFormat="1" ht="52.5">
      <c r="A17" s="39">
        <v>13</v>
      </c>
      <c r="B17" s="39">
        <v>2020</v>
      </c>
      <c r="C17" s="68" t="s">
        <v>201</v>
      </c>
      <c r="D17" s="68" t="s">
        <v>200</v>
      </c>
      <c r="E17" s="39"/>
      <c r="F17" s="39"/>
      <c r="G17" s="39"/>
      <c r="H17" s="41">
        <v>482.5</v>
      </c>
      <c r="I17" s="41">
        <v>282.5</v>
      </c>
      <c r="J17" s="209" t="s">
        <v>452</v>
      </c>
    </row>
    <row r="18" spans="1:10" s="4" customFormat="1" ht="52.5">
      <c r="A18" s="39"/>
      <c r="B18" s="39"/>
      <c r="C18" s="39"/>
      <c r="D18" s="39"/>
      <c r="E18" s="39"/>
      <c r="F18" s="39"/>
      <c r="G18" s="39"/>
      <c r="H18" s="41"/>
      <c r="I18" s="41"/>
      <c r="J18" s="209" t="s">
        <v>453</v>
      </c>
    </row>
    <row r="19" spans="1:10" s="4" customFormat="1" ht="12.75">
      <c r="A19" s="39"/>
      <c r="B19" s="39"/>
      <c r="C19" s="39"/>
      <c r="D19" s="39"/>
      <c r="E19" s="39"/>
      <c r="F19" s="39"/>
      <c r="G19" s="39"/>
      <c r="H19" s="41"/>
      <c r="I19" s="41"/>
      <c r="J19" s="134"/>
    </row>
    <row r="20" spans="1:10" s="4" customFormat="1" ht="12.75">
      <c r="A20" s="39"/>
      <c r="B20" s="39"/>
      <c r="C20" s="39"/>
      <c r="D20" s="39"/>
      <c r="E20" s="39"/>
      <c r="F20" s="39"/>
      <c r="G20" s="39"/>
      <c r="H20" s="41"/>
      <c r="I20" s="41"/>
      <c r="J20" s="134"/>
    </row>
    <row r="21" spans="1:10" s="4" customFormat="1" ht="12.75">
      <c r="A21" s="39"/>
      <c r="B21" s="39"/>
      <c r="C21" s="39"/>
      <c r="D21" s="39"/>
      <c r="E21" s="39"/>
      <c r="F21" s="39"/>
      <c r="G21" s="39"/>
      <c r="H21" s="41"/>
      <c r="I21" s="41"/>
      <c r="J21" s="134"/>
    </row>
    <row r="22" spans="1:10" s="4" customFormat="1" ht="12.75">
      <c r="A22" s="39"/>
      <c r="B22" s="39"/>
      <c r="C22" s="39"/>
      <c r="D22" s="39"/>
      <c r="E22" s="39"/>
      <c r="F22" s="39"/>
      <c r="G22" s="39"/>
      <c r="H22" s="41"/>
      <c r="I22" s="41"/>
      <c r="J22" s="134"/>
    </row>
    <row r="23" spans="1:10" s="4" customFormat="1" ht="12.75">
      <c r="A23" s="39"/>
      <c r="B23" s="39"/>
      <c r="C23" s="39"/>
      <c r="D23" s="39"/>
      <c r="E23" s="39"/>
      <c r="F23" s="39"/>
      <c r="G23" s="39"/>
      <c r="H23" s="41"/>
      <c r="I23" s="41"/>
      <c r="J23" s="134"/>
    </row>
    <row r="24" spans="1:10" s="4" customFormat="1" ht="12.75">
      <c r="A24" s="39"/>
      <c r="B24" s="39"/>
      <c r="C24" s="39"/>
      <c r="D24" s="39"/>
      <c r="E24" s="39"/>
      <c r="F24" s="39"/>
      <c r="G24" s="39"/>
      <c r="H24" s="41"/>
      <c r="I24" s="41"/>
      <c r="J24" s="134"/>
    </row>
    <row r="25" spans="1:10" s="4" customFormat="1" ht="12.75">
      <c r="A25" s="39"/>
      <c r="B25" s="39"/>
      <c r="C25" s="39"/>
      <c r="D25" s="39"/>
      <c r="E25" s="39"/>
      <c r="F25" s="39"/>
      <c r="G25" s="39"/>
      <c r="H25" s="41"/>
      <c r="I25" s="41"/>
      <c r="J25" s="134"/>
    </row>
    <row r="26" spans="1:10" s="4" customFormat="1" ht="12.75">
      <c r="A26" s="39"/>
      <c r="B26" s="39"/>
      <c r="C26" s="39"/>
      <c r="D26" s="39"/>
      <c r="E26" s="39"/>
      <c r="F26" s="39"/>
      <c r="G26" s="39"/>
      <c r="H26" s="41"/>
      <c r="I26" s="41"/>
      <c r="J26" s="134"/>
    </row>
    <row r="27" spans="1:10" s="4" customFormat="1" ht="12.75">
      <c r="A27" s="39"/>
      <c r="B27" s="39"/>
      <c r="C27" s="39"/>
      <c r="D27" s="39"/>
      <c r="E27" s="39"/>
      <c r="F27" s="39"/>
      <c r="G27" s="39"/>
      <c r="H27" s="41"/>
      <c r="I27" s="41"/>
      <c r="J27" s="134"/>
    </row>
    <row r="28" spans="1:10" s="4" customFormat="1" ht="12.75">
      <c r="A28" s="39"/>
      <c r="B28" s="39"/>
      <c r="C28" s="39"/>
      <c r="D28" s="39"/>
      <c r="E28" s="39"/>
      <c r="F28" s="39"/>
      <c r="G28" s="39"/>
      <c r="H28" s="41"/>
      <c r="I28" s="41"/>
      <c r="J28" s="134"/>
    </row>
    <row r="30" spans="1:10" s="4" customFormat="1" ht="12.75">
      <c r="A30" s="28" t="s">
        <v>118</v>
      </c>
      <c r="E30" s="12">
        <f>COUNT(E6:E28)</f>
        <v>4</v>
      </c>
      <c r="F30" s="12"/>
      <c r="G30" s="12"/>
      <c r="H30" s="12">
        <f>COUNT(H6:H28)</f>
        <v>10</v>
      </c>
      <c r="I30" s="12">
        <f>COUNT(I6:I28)</f>
        <v>11</v>
      </c>
      <c r="J30" s="134"/>
    </row>
    <row r="31" spans="1:10" s="4" customFormat="1" ht="12.75">
      <c r="A31" s="28" t="s">
        <v>141</v>
      </c>
      <c r="B31" s="12">
        <f>LOOKUP(9999,B6:B28)</f>
        <v>2020</v>
      </c>
      <c r="E31" s="12">
        <f>LOOKUP(9999,E6:E28)</f>
        <v>330</v>
      </c>
      <c r="F31" s="12"/>
      <c r="G31" s="12"/>
      <c r="H31" s="104">
        <f>LOOKUP(9999,H6:H28)</f>
        <v>482.5</v>
      </c>
      <c r="I31" s="104">
        <f>LOOKUP(9999,I6:I28)</f>
        <v>282.5</v>
      </c>
      <c r="J31" s="134"/>
    </row>
    <row r="32" spans="1:10" s="4" customFormat="1" ht="12.75">
      <c r="A32" s="28" t="s">
        <v>106</v>
      </c>
      <c r="E32" s="104">
        <f>IF(E30&lt;2,"-1",(100*(MAX(E6:E28)-E31)/MAX(E6:E28)))</f>
        <v>60.01938454082869</v>
      </c>
      <c r="F32" s="104"/>
      <c r="G32" s="104"/>
      <c r="H32" s="104">
        <f>IF(H30&lt;2,"-1",(100*(MAX(H6:H28)-H31)/MAX(H6:H28)))</f>
        <v>26.526572255215473</v>
      </c>
      <c r="I32" s="104">
        <f>IF(I30&lt;2,"-1",(100*(MAX(I6:I28)-I31)/MAX(I6:I28)))</f>
        <v>50.35149384885764</v>
      </c>
      <c r="J32" s="134"/>
    </row>
    <row r="34" spans="3:7" ht="12.75">
      <c r="C34" s="82" t="s">
        <v>172</v>
      </c>
      <c r="D34" s="82" t="s">
        <v>171</v>
      </c>
      <c r="E34" s="3">
        <f>$B$31</f>
        <v>2020</v>
      </c>
      <c r="F34" s="3"/>
      <c r="G34" s="3"/>
    </row>
    <row r="35" spans="3:4" ht="12.75">
      <c r="C35" s="28" t="s">
        <v>48</v>
      </c>
      <c r="D35" s="85">
        <v>1</v>
      </c>
    </row>
    <row r="36" spans="3:10" ht="12.75">
      <c r="C36" s="4" t="s">
        <v>479</v>
      </c>
      <c r="D36" s="128">
        <f>+VLOOKUP(ROUND(H32,0),'calcul EQR'!$A$3:$B$104,2,FALSE)</f>
        <v>0.529999999999994</v>
      </c>
      <c r="H36" s="1"/>
      <c r="I36" s="1"/>
      <c r="J36" s="19"/>
    </row>
    <row r="37" spans="3:9" ht="12.75">
      <c r="C37" s="4" t="s">
        <v>480</v>
      </c>
      <c r="D37" s="128">
        <f>+VLOOKUP(ROUND(I32,0),'calcul EQR'!$A$3:$B$104,2,FALSE)</f>
        <v>0.300000000000171</v>
      </c>
      <c r="H37" s="1"/>
      <c r="I37" s="1"/>
    </row>
    <row r="38" spans="3:9" ht="12.75">
      <c r="C38" s="28" t="s">
        <v>458</v>
      </c>
      <c r="D38" s="85">
        <f>AVERAGE(D36:D37)</f>
        <v>0.4150000000000825</v>
      </c>
      <c r="H38" s="1"/>
      <c r="I38" s="1"/>
    </row>
    <row r="39" spans="3:4" ht="12.75">
      <c r="C39" s="28" t="s">
        <v>50</v>
      </c>
      <c r="D39" s="85">
        <f>+VLOOKUP(ROUND(E32,0),'calcul EQR'!$A$3:$B$104,2,FALSE)</f>
        <v>0.241</v>
      </c>
    </row>
    <row r="40" spans="3:7" ht="12.75">
      <c r="C40" s="28" t="s">
        <v>52</v>
      </c>
      <c r="D40" s="85">
        <f>AVERAGE(D35,D38,D39)</f>
        <v>0.5520000000000276</v>
      </c>
      <c r="E40" s="78" t="str">
        <f>+IF(D40&gt;0.79,"Très bon état",IF(D40&gt;0.645,"Bon état",IF(D40&gt;0.39,"Etat moyen",IF(D40&gt;0.19,"Etat médiocre","Mauvais état"))))</f>
        <v>Etat moyen</v>
      </c>
      <c r="F40" s="119"/>
      <c r="G40" s="119"/>
    </row>
    <row r="41" ht="144.75">
      <c r="K41" s="203" t="s">
        <v>384</v>
      </c>
    </row>
  </sheetData>
  <sheetProtection/>
  <conditionalFormatting sqref="E40:G40">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4"/>
  </sheetPr>
  <dimension ref="A1:J104"/>
  <sheetViews>
    <sheetView zoomScalePageLayoutView="0" workbookViewId="0" topLeftCell="A1">
      <selection activeCell="A2" sqref="A2"/>
    </sheetView>
  </sheetViews>
  <sheetFormatPr defaultColWidth="11.421875" defaultRowHeight="12.75"/>
  <cols>
    <col min="1" max="1" width="22.57421875" style="0" customWidth="1"/>
    <col min="5" max="5" width="26.00390625" style="0" customWidth="1"/>
    <col min="6" max="6" width="23.00390625" style="0" customWidth="1"/>
    <col min="7" max="7" width="13.421875" style="0" customWidth="1"/>
    <col min="8" max="8" width="30.00390625" style="0" customWidth="1"/>
    <col min="9" max="9" width="52.421875" style="0" customWidth="1"/>
    <col min="10" max="10" width="15.00390625" style="95" customWidth="1"/>
  </cols>
  <sheetData>
    <row r="1" spans="1:9" ht="13.5" thickBot="1">
      <c r="A1" s="1" t="s">
        <v>444</v>
      </c>
      <c r="H1" s="29" t="s">
        <v>104</v>
      </c>
      <c r="I1" s="29" t="s">
        <v>105</v>
      </c>
    </row>
    <row r="2" spans="1:9" ht="25.5" customHeight="1" thickBot="1">
      <c r="A2" s="28" t="s">
        <v>106</v>
      </c>
      <c r="B2" s="28" t="s">
        <v>107</v>
      </c>
      <c r="E2" s="30" t="s">
        <v>108</v>
      </c>
      <c r="F2" s="30" t="s">
        <v>107</v>
      </c>
      <c r="H2" s="148" t="s">
        <v>55</v>
      </c>
      <c r="I2" s="147" t="s">
        <v>278</v>
      </c>
    </row>
    <row r="3" spans="1:9" ht="33" customHeight="1" thickBot="1">
      <c r="A3" s="31">
        <v>0</v>
      </c>
      <c r="B3" s="31">
        <v>1</v>
      </c>
      <c r="E3" s="32" t="s">
        <v>109</v>
      </c>
      <c r="F3" s="33">
        <v>1</v>
      </c>
      <c r="H3" s="149" t="s">
        <v>110</v>
      </c>
      <c r="I3" s="147" t="s">
        <v>16</v>
      </c>
    </row>
    <row r="4" spans="1:9" ht="29.25" customHeight="1" thickBot="1">
      <c r="A4" s="31">
        <v>1</v>
      </c>
      <c r="B4" s="31">
        <v>0.98</v>
      </c>
      <c r="E4" s="32" t="s">
        <v>111</v>
      </c>
      <c r="F4" s="33" t="s">
        <v>112</v>
      </c>
      <c r="H4" s="150" t="s">
        <v>54</v>
      </c>
      <c r="I4" s="147" t="s">
        <v>15</v>
      </c>
    </row>
    <row r="5" spans="1:9" ht="28.5" customHeight="1" thickBot="1">
      <c r="A5" s="31">
        <v>2</v>
      </c>
      <c r="B5" s="31">
        <v>0.96</v>
      </c>
      <c r="E5" s="32" t="s">
        <v>113</v>
      </c>
      <c r="F5" s="33" t="s">
        <v>114</v>
      </c>
      <c r="H5" s="151" t="s">
        <v>115</v>
      </c>
      <c r="I5" s="147" t="s">
        <v>280</v>
      </c>
    </row>
    <row r="6" spans="1:9" ht="25.5" customHeight="1" thickBot="1">
      <c r="A6" s="31">
        <v>3</v>
      </c>
      <c r="B6" s="31">
        <v>0.94</v>
      </c>
      <c r="E6" s="32" t="s">
        <v>116</v>
      </c>
      <c r="F6" s="33">
        <v>0</v>
      </c>
      <c r="H6" s="152" t="s">
        <v>117</v>
      </c>
      <c r="I6" s="147" t="s">
        <v>279</v>
      </c>
    </row>
    <row r="7" spans="1:2" ht="12.75">
      <c r="A7" s="31">
        <v>4</v>
      </c>
      <c r="B7" s="31">
        <v>0.92</v>
      </c>
    </row>
    <row r="8" spans="1:10" ht="12.75">
      <c r="A8" s="31">
        <v>5</v>
      </c>
      <c r="B8" s="31">
        <v>0.9</v>
      </c>
      <c r="H8" s="95"/>
      <c r="J8"/>
    </row>
    <row r="9" spans="1:10" ht="12.75">
      <c r="A9" s="31">
        <v>6</v>
      </c>
      <c r="B9" s="31">
        <v>0.88</v>
      </c>
      <c r="H9" s="95"/>
      <c r="J9"/>
    </row>
    <row r="10" spans="1:10" ht="12.75">
      <c r="A10" s="31">
        <v>7</v>
      </c>
      <c r="B10" s="31">
        <v>0.86</v>
      </c>
      <c r="H10" s="95"/>
      <c r="J10"/>
    </row>
    <row r="11" spans="1:10" ht="12.75">
      <c r="A11" s="31">
        <v>8</v>
      </c>
      <c r="B11" s="31">
        <v>0.84</v>
      </c>
      <c r="H11" s="95"/>
      <c r="J11"/>
    </row>
    <row r="12" spans="1:2" ht="12.75">
      <c r="A12" s="31">
        <v>9</v>
      </c>
      <c r="B12" s="31">
        <v>0.82</v>
      </c>
    </row>
    <row r="13" spans="1:2" ht="12.75">
      <c r="A13" s="31">
        <v>10</v>
      </c>
      <c r="B13" s="31">
        <v>0.8</v>
      </c>
    </row>
    <row r="14" spans="1:2" ht="12.75">
      <c r="A14" s="34">
        <v>11</v>
      </c>
      <c r="B14" s="34">
        <v>0.78</v>
      </c>
    </row>
    <row r="15" spans="1:2" ht="12.75">
      <c r="A15" s="34">
        <v>12</v>
      </c>
      <c r="B15" s="34">
        <v>0.76</v>
      </c>
    </row>
    <row r="16" spans="1:2" ht="12.75">
      <c r="A16" s="34">
        <v>13</v>
      </c>
      <c r="B16" s="34">
        <v>0.74</v>
      </c>
    </row>
    <row r="17" spans="1:2" ht="12.75">
      <c r="A17" s="34">
        <v>14</v>
      </c>
      <c r="B17" s="34">
        <v>0.72</v>
      </c>
    </row>
    <row r="18" spans="1:2" ht="12.75">
      <c r="A18" s="34">
        <v>15</v>
      </c>
      <c r="B18" s="34">
        <v>0.700000000000001</v>
      </c>
    </row>
    <row r="19" spans="1:2" ht="12.75">
      <c r="A19" s="34">
        <v>16</v>
      </c>
      <c r="B19" s="34">
        <v>0.680000000000001</v>
      </c>
    </row>
    <row r="20" spans="1:2" ht="12.75">
      <c r="A20" s="34">
        <v>17</v>
      </c>
      <c r="B20" s="34">
        <v>0.660000000000001</v>
      </c>
    </row>
    <row r="21" spans="1:2" ht="12.75">
      <c r="A21" s="35">
        <v>18</v>
      </c>
      <c r="B21" s="35">
        <v>0.640000000000001</v>
      </c>
    </row>
    <row r="22" spans="1:2" ht="12.75">
      <c r="A22" s="35">
        <v>19</v>
      </c>
      <c r="B22" s="35">
        <v>0.620000000000001</v>
      </c>
    </row>
    <row r="23" spans="1:2" ht="12.75">
      <c r="A23" s="35">
        <v>20</v>
      </c>
      <c r="B23" s="35">
        <v>0.600000000000001</v>
      </c>
    </row>
    <row r="24" spans="1:2" ht="12.75">
      <c r="A24" s="35">
        <v>21</v>
      </c>
      <c r="B24" s="35">
        <v>0.59</v>
      </c>
    </row>
    <row r="25" spans="1:2" ht="12.75">
      <c r="A25" s="35">
        <v>22</v>
      </c>
      <c r="B25" s="35">
        <v>0.579999999999999</v>
      </c>
    </row>
    <row r="26" spans="1:2" ht="12.75">
      <c r="A26" s="35">
        <v>23</v>
      </c>
      <c r="B26" s="35">
        <v>0.569999999999998</v>
      </c>
    </row>
    <row r="27" spans="1:2" ht="12.75">
      <c r="A27" s="35">
        <v>24</v>
      </c>
      <c r="B27" s="35">
        <v>0.559999999999997</v>
      </c>
    </row>
    <row r="28" spans="1:2" ht="12.75">
      <c r="A28" s="35">
        <v>25</v>
      </c>
      <c r="B28" s="35">
        <v>0.549999999999996</v>
      </c>
    </row>
    <row r="29" spans="1:2" ht="12.75">
      <c r="A29" s="35">
        <v>26</v>
      </c>
      <c r="B29" s="35">
        <v>0.539999999999995</v>
      </c>
    </row>
    <row r="30" spans="1:2" ht="12.75">
      <c r="A30" s="35">
        <v>27</v>
      </c>
      <c r="B30" s="35">
        <v>0.529999999999994</v>
      </c>
    </row>
    <row r="31" spans="1:2" ht="12.75">
      <c r="A31" s="35">
        <v>28</v>
      </c>
      <c r="B31" s="35">
        <v>0.519999999999993</v>
      </c>
    </row>
    <row r="32" spans="1:2" ht="12.75">
      <c r="A32" s="35">
        <v>29</v>
      </c>
      <c r="B32" s="35">
        <v>0.509999999999992</v>
      </c>
    </row>
    <row r="33" spans="1:2" ht="12.75">
      <c r="A33" s="35">
        <v>30</v>
      </c>
      <c r="B33" s="35">
        <v>0.499999999999991</v>
      </c>
    </row>
    <row r="34" spans="1:2" ht="12.75">
      <c r="A34" s="36">
        <v>31</v>
      </c>
      <c r="B34" s="36">
        <v>0.49</v>
      </c>
    </row>
    <row r="35" spans="1:2" ht="12.75">
      <c r="A35" s="36">
        <v>32</v>
      </c>
      <c r="B35" s="36">
        <v>0.480000000000009</v>
      </c>
    </row>
    <row r="36" spans="1:2" ht="12.75">
      <c r="A36" s="36">
        <v>33</v>
      </c>
      <c r="B36" s="36">
        <v>0.470000000000018</v>
      </c>
    </row>
    <row r="37" spans="1:2" ht="12.75">
      <c r="A37" s="36">
        <v>34</v>
      </c>
      <c r="B37" s="36">
        <v>0.460000000000027</v>
      </c>
    </row>
    <row r="38" spans="1:2" ht="12.75">
      <c r="A38" s="36">
        <v>35</v>
      </c>
      <c r="B38" s="36">
        <v>0.450000000000036</v>
      </c>
    </row>
    <row r="39" spans="1:2" ht="12.75">
      <c r="A39" s="36">
        <v>36</v>
      </c>
      <c r="B39" s="36">
        <v>0.440000000000045</v>
      </c>
    </row>
    <row r="40" spans="1:2" ht="12.75">
      <c r="A40" s="36">
        <v>37</v>
      </c>
      <c r="B40" s="36">
        <v>0.430000000000054</v>
      </c>
    </row>
    <row r="41" spans="1:2" ht="12.75">
      <c r="A41" s="36">
        <v>38</v>
      </c>
      <c r="B41" s="36">
        <v>0.420000000000063</v>
      </c>
    </row>
    <row r="42" spans="1:2" ht="12.75">
      <c r="A42" s="36">
        <v>39</v>
      </c>
      <c r="B42" s="36">
        <v>0.410000000000072</v>
      </c>
    </row>
    <row r="43" spans="1:2" ht="12.75">
      <c r="A43" s="36">
        <v>40</v>
      </c>
      <c r="B43" s="36">
        <v>0.400000000000081</v>
      </c>
    </row>
    <row r="44" spans="1:2" ht="12.75">
      <c r="A44" s="36">
        <v>41</v>
      </c>
      <c r="B44" s="36">
        <v>0.39000000000009</v>
      </c>
    </row>
    <row r="45" spans="1:2" ht="12.75">
      <c r="A45" s="36">
        <v>42</v>
      </c>
      <c r="B45" s="36">
        <v>0.380000000000099</v>
      </c>
    </row>
    <row r="46" spans="1:2" ht="12.75">
      <c r="A46" s="36">
        <v>43</v>
      </c>
      <c r="B46" s="36">
        <v>0.370000000000108</v>
      </c>
    </row>
    <row r="47" spans="1:2" ht="12.75">
      <c r="A47" s="36">
        <v>44</v>
      </c>
      <c r="B47" s="36">
        <v>0.360000000000117</v>
      </c>
    </row>
    <row r="48" spans="1:2" ht="12.75">
      <c r="A48" s="36">
        <v>45</v>
      </c>
      <c r="B48" s="36">
        <v>0.350000000000126</v>
      </c>
    </row>
    <row r="49" spans="1:2" ht="12.75">
      <c r="A49" s="36">
        <v>46</v>
      </c>
      <c r="B49" s="36">
        <v>0.340000000000135</v>
      </c>
    </row>
    <row r="50" spans="1:2" ht="12.75">
      <c r="A50" s="36">
        <v>47</v>
      </c>
      <c r="B50" s="36">
        <v>0.330000000000144</v>
      </c>
    </row>
    <row r="51" spans="1:2" ht="12.75">
      <c r="A51" s="36">
        <v>48</v>
      </c>
      <c r="B51" s="36">
        <v>0.320000000000153</v>
      </c>
    </row>
    <row r="52" spans="1:2" ht="12.75">
      <c r="A52" s="36">
        <v>49</v>
      </c>
      <c r="B52" s="36">
        <v>0.310000000000162</v>
      </c>
    </row>
    <row r="53" spans="1:2" ht="12.75">
      <c r="A53" s="36">
        <v>50</v>
      </c>
      <c r="B53" s="36">
        <v>0.300000000000171</v>
      </c>
    </row>
    <row r="54" spans="1:4" ht="12.75">
      <c r="A54" s="37">
        <v>51</v>
      </c>
      <c r="B54" s="186">
        <v>0.295</v>
      </c>
      <c r="C54" s="187"/>
      <c r="D54" s="183"/>
    </row>
    <row r="55" spans="1:4" ht="12.75">
      <c r="A55" s="37">
        <v>52</v>
      </c>
      <c r="B55" s="184">
        <v>0.289</v>
      </c>
      <c r="C55" s="187"/>
      <c r="D55" s="183"/>
    </row>
    <row r="56" spans="1:4" ht="12.75">
      <c r="A56" s="37">
        <v>53</v>
      </c>
      <c r="B56" s="186">
        <v>0.283</v>
      </c>
      <c r="C56" s="187"/>
      <c r="D56" s="183"/>
    </row>
    <row r="57" spans="1:4" ht="12.75">
      <c r="A57" s="37">
        <v>54</v>
      </c>
      <c r="B57" s="184">
        <v>0.277</v>
      </c>
      <c r="C57" s="187"/>
      <c r="D57" s="183"/>
    </row>
    <row r="58" spans="1:4" ht="12.75">
      <c r="A58" s="37">
        <v>55</v>
      </c>
      <c r="B58" s="186">
        <v>0.271</v>
      </c>
      <c r="C58" s="187"/>
      <c r="D58" s="183"/>
    </row>
    <row r="59" spans="1:4" ht="12.75">
      <c r="A59" s="37">
        <v>56</v>
      </c>
      <c r="B59" s="184">
        <v>0.265</v>
      </c>
      <c r="C59" s="187"/>
      <c r="D59" s="183"/>
    </row>
    <row r="60" spans="1:4" ht="12.75">
      <c r="A60" s="37">
        <v>57</v>
      </c>
      <c r="B60" s="186">
        <v>0.259</v>
      </c>
      <c r="C60" s="187"/>
      <c r="D60" s="183"/>
    </row>
    <row r="61" spans="1:4" ht="12.75">
      <c r="A61" s="37">
        <v>58</v>
      </c>
      <c r="B61" s="184">
        <v>0.253</v>
      </c>
      <c r="C61" s="187"/>
      <c r="D61" s="183"/>
    </row>
    <row r="62" spans="1:4" ht="12.75">
      <c r="A62" s="37">
        <v>59</v>
      </c>
      <c r="B62" s="186">
        <v>0.247</v>
      </c>
      <c r="C62" s="187"/>
      <c r="D62" s="183"/>
    </row>
    <row r="63" spans="1:4" ht="12.75">
      <c r="A63" s="37">
        <v>60</v>
      </c>
      <c r="B63" s="184">
        <v>0.241</v>
      </c>
      <c r="C63" s="187"/>
      <c r="D63" s="183"/>
    </row>
    <row r="64" spans="1:4" ht="12.75">
      <c r="A64" s="37">
        <v>61</v>
      </c>
      <c r="B64" s="186">
        <v>0.235</v>
      </c>
      <c r="C64" s="187"/>
      <c r="D64" s="183"/>
    </row>
    <row r="65" spans="1:4" ht="12.75">
      <c r="A65" s="37">
        <v>62</v>
      </c>
      <c r="B65" s="184">
        <v>0.229</v>
      </c>
      <c r="C65" s="187"/>
      <c r="D65" s="183"/>
    </row>
    <row r="66" spans="1:4" ht="12.75">
      <c r="A66" s="37">
        <v>63</v>
      </c>
      <c r="B66" s="186">
        <v>0.223</v>
      </c>
      <c r="C66" s="187"/>
      <c r="D66" s="183"/>
    </row>
    <row r="67" spans="1:4" ht="12.75">
      <c r="A67" s="37">
        <v>64</v>
      </c>
      <c r="B67" s="184">
        <v>0.217</v>
      </c>
      <c r="C67" s="187"/>
      <c r="D67" s="183"/>
    </row>
    <row r="68" spans="1:4" ht="12.75">
      <c r="A68" s="37">
        <v>65</v>
      </c>
      <c r="B68" s="186">
        <v>0.211</v>
      </c>
      <c r="C68" s="187"/>
      <c r="D68" s="183"/>
    </row>
    <row r="69" spans="1:4" ht="12.75">
      <c r="A69" s="37">
        <v>66</v>
      </c>
      <c r="B69" s="184">
        <v>0.205</v>
      </c>
      <c r="C69" s="187"/>
      <c r="D69" s="183"/>
    </row>
    <row r="70" spans="1:4" ht="12.75">
      <c r="A70" s="37">
        <v>67</v>
      </c>
      <c r="B70" s="186">
        <v>0.199</v>
      </c>
      <c r="C70" s="187"/>
      <c r="D70" s="183"/>
    </row>
    <row r="71" spans="1:4" ht="12.75">
      <c r="A71" s="37">
        <v>68</v>
      </c>
      <c r="B71" s="184">
        <v>0.193</v>
      </c>
      <c r="C71" s="187"/>
      <c r="D71" s="183"/>
    </row>
    <row r="72" spans="1:4" ht="12.75">
      <c r="A72" s="37">
        <v>69</v>
      </c>
      <c r="B72" s="186">
        <v>0.187</v>
      </c>
      <c r="C72" s="187"/>
      <c r="D72" s="183"/>
    </row>
    <row r="73" spans="1:4" ht="12.75">
      <c r="A73" s="37">
        <v>70</v>
      </c>
      <c r="B73" s="184">
        <v>0.181</v>
      </c>
      <c r="C73" s="187"/>
      <c r="D73" s="183"/>
    </row>
    <row r="74" spans="1:4" ht="12.75">
      <c r="A74" s="37">
        <v>71</v>
      </c>
      <c r="B74" s="186">
        <v>0.175</v>
      </c>
      <c r="C74" s="187"/>
      <c r="D74" s="183"/>
    </row>
    <row r="75" spans="1:4" ht="12.75">
      <c r="A75" s="37">
        <v>72</v>
      </c>
      <c r="B75" s="184">
        <v>0.169</v>
      </c>
      <c r="C75" s="187"/>
      <c r="D75" s="183"/>
    </row>
    <row r="76" spans="1:4" ht="12.75">
      <c r="A76" s="37">
        <v>73</v>
      </c>
      <c r="B76" s="186">
        <v>0.163</v>
      </c>
      <c r="C76" s="187"/>
      <c r="D76" s="183"/>
    </row>
    <row r="77" spans="1:4" ht="12.75">
      <c r="A77" s="37">
        <v>74</v>
      </c>
      <c r="B77" s="184">
        <v>0.157</v>
      </c>
      <c r="C77" s="187"/>
      <c r="D77" s="183"/>
    </row>
    <row r="78" spans="1:4" ht="12.75">
      <c r="A78" s="37">
        <v>75</v>
      </c>
      <c r="B78" s="186">
        <v>0.151</v>
      </c>
      <c r="C78" s="187"/>
      <c r="D78" s="183"/>
    </row>
    <row r="79" spans="1:4" ht="12.75">
      <c r="A79" s="37">
        <v>76</v>
      </c>
      <c r="B79" s="184">
        <v>0.145</v>
      </c>
      <c r="C79" s="187"/>
      <c r="D79" s="183"/>
    </row>
    <row r="80" spans="1:4" ht="12.75">
      <c r="A80" s="37">
        <v>77</v>
      </c>
      <c r="B80" s="186">
        <v>0.139</v>
      </c>
      <c r="C80" s="187"/>
      <c r="D80" s="183"/>
    </row>
    <row r="81" spans="1:4" ht="12.75">
      <c r="A81" s="37">
        <v>78</v>
      </c>
      <c r="B81" s="184">
        <v>0.133</v>
      </c>
      <c r="C81" s="187"/>
      <c r="D81" s="183"/>
    </row>
    <row r="82" spans="1:4" ht="12.75">
      <c r="A82" s="37">
        <v>79</v>
      </c>
      <c r="B82" s="186">
        <v>0.127</v>
      </c>
      <c r="C82" s="187"/>
      <c r="D82" s="183"/>
    </row>
    <row r="83" spans="1:4" ht="12.75">
      <c r="A83" s="37">
        <v>80</v>
      </c>
      <c r="B83" s="184">
        <v>0.121</v>
      </c>
      <c r="C83" s="187"/>
      <c r="D83" s="183"/>
    </row>
    <row r="84" spans="1:4" ht="12.75">
      <c r="A84" s="37">
        <v>81</v>
      </c>
      <c r="B84" s="186">
        <v>0.115</v>
      </c>
      <c r="C84" s="187"/>
      <c r="D84" s="183"/>
    </row>
    <row r="85" spans="1:4" ht="12.75">
      <c r="A85" s="37">
        <v>82</v>
      </c>
      <c r="B85" s="184">
        <v>0.109</v>
      </c>
      <c r="C85" s="187"/>
      <c r="D85" s="183"/>
    </row>
    <row r="86" spans="1:4" ht="12.75">
      <c r="A86" s="37">
        <v>83</v>
      </c>
      <c r="B86" s="186">
        <v>0.103</v>
      </c>
      <c r="C86" s="187"/>
      <c r="D86" s="183"/>
    </row>
    <row r="87" spans="1:4" ht="12.75">
      <c r="A87" s="37">
        <v>84</v>
      </c>
      <c r="B87" s="184">
        <v>0.097</v>
      </c>
      <c r="C87" s="187"/>
      <c r="D87" s="183"/>
    </row>
    <row r="88" spans="1:4" ht="12.75">
      <c r="A88" s="37">
        <v>85</v>
      </c>
      <c r="B88" s="186">
        <v>0.091</v>
      </c>
      <c r="C88" s="187"/>
      <c r="D88" s="183"/>
    </row>
    <row r="89" spans="1:4" ht="12.75">
      <c r="A89" s="37">
        <v>86</v>
      </c>
      <c r="B89" s="184">
        <v>0.085</v>
      </c>
      <c r="C89" s="187"/>
      <c r="D89" s="183"/>
    </row>
    <row r="90" spans="1:4" ht="12.75">
      <c r="A90" s="37">
        <v>87</v>
      </c>
      <c r="B90" s="186">
        <v>0.079</v>
      </c>
      <c r="C90" s="187"/>
      <c r="D90" s="183"/>
    </row>
    <row r="91" spans="1:4" ht="12.75">
      <c r="A91" s="37">
        <v>88</v>
      </c>
      <c r="B91" s="184">
        <v>0.073</v>
      </c>
      <c r="C91" s="187"/>
      <c r="D91" s="183"/>
    </row>
    <row r="92" spans="1:4" ht="12.75">
      <c r="A92" s="37">
        <v>89</v>
      </c>
      <c r="B92" s="186">
        <v>0.067</v>
      </c>
      <c r="C92" s="187"/>
      <c r="D92" s="183"/>
    </row>
    <row r="93" spans="1:4" ht="12.75">
      <c r="A93" s="37">
        <v>90</v>
      </c>
      <c r="B93" s="184">
        <v>0.061</v>
      </c>
      <c r="C93" s="187"/>
      <c r="D93" s="183"/>
    </row>
    <row r="94" spans="1:4" ht="12.75">
      <c r="A94" s="37">
        <v>91</v>
      </c>
      <c r="B94" s="186">
        <v>0.055</v>
      </c>
      <c r="C94" s="187"/>
      <c r="D94" s="183"/>
    </row>
    <row r="95" spans="1:4" ht="12.75">
      <c r="A95" s="37">
        <v>92</v>
      </c>
      <c r="B95" s="184">
        <v>0.049</v>
      </c>
      <c r="C95" s="187"/>
      <c r="D95" s="183"/>
    </row>
    <row r="96" spans="1:4" ht="12.75">
      <c r="A96" s="37">
        <v>93</v>
      </c>
      <c r="B96" s="186">
        <v>0.043</v>
      </c>
      <c r="C96" s="187"/>
      <c r="D96" s="183"/>
    </row>
    <row r="97" spans="1:4" ht="12.75">
      <c r="A97" s="37">
        <v>94</v>
      </c>
      <c r="B97" s="184">
        <v>0.037</v>
      </c>
      <c r="C97" s="187"/>
      <c r="D97" s="183"/>
    </row>
    <row r="98" spans="1:4" ht="12.75">
      <c r="A98" s="37">
        <v>95</v>
      </c>
      <c r="B98" s="186">
        <v>0.031</v>
      </c>
      <c r="C98" s="187"/>
      <c r="D98" s="183"/>
    </row>
    <row r="99" spans="1:4" ht="12.75">
      <c r="A99" s="37">
        <v>96</v>
      </c>
      <c r="B99" s="184">
        <v>0.025</v>
      </c>
      <c r="C99" s="187"/>
      <c r="D99" s="183"/>
    </row>
    <row r="100" spans="1:4" ht="12.75">
      <c r="A100" s="37">
        <v>97</v>
      </c>
      <c r="B100" s="186">
        <v>0.019</v>
      </c>
      <c r="C100" s="187"/>
      <c r="D100" s="183"/>
    </row>
    <row r="101" spans="1:4" ht="12.75">
      <c r="A101" s="37">
        <v>98</v>
      </c>
      <c r="B101" s="184">
        <v>0.013</v>
      </c>
      <c r="C101" s="187"/>
      <c r="D101" s="183"/>
    </row>
    <row r="102" spans="1:4" ht="12.75">
      <c r="A102" s="37">
        <v>99</v>
      </c>
      <c r="B102" s="186">
        <v>0.00700000000000001</v>
      </c>
      <c r="C102" s="187"/>
      <c r="D102" s="183"/>
    </row>
    <row r="103" spans="1:4" ht="12.75">
      <c r="A103" s="37">
        <v>100</v>
      </c>
      <c r="B103" s="184">
        <v>0.001</v>
      </c>
      <c r="C103" s="187"/>
      <c r="D103" s="183"/>
    </row>
    <row r="104" spans="1:3" ht="12.75">
      <c r="A104" s="70">
        <v>-1</v>
      </c>
      <c r="B104" s="70" t="s">
        <v>122</v>
      </c>
      <c r="C104" s="185"/>
    </row>
  </sheetData>
  <sheetProtection/>
  <printOptions/>
  <pageMargins left="0.787401575" right="0.787401575" top="0.984251969" bottom="0.984251969"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H41"/>
  <sheetViews>
    <sheetView zoomScale="85" zoomScaleNormal="85" zoomScalePageLayoutView="0" workbookViewId="0" topLeftCell="A10">
      <selection activeCell="G39" sqref="G39"/>
    </sheetView>
  </sheetViews>
  <sheetFormatPr defaultColWidth="11.421875" defaultRowHeight="12.75"/>
  <cols>
    <col min="1" max="1" width="11.421875" style="92" customWidth="1"/>
    <col min="2" max="2" width="17.8515625" style="92" customWidth="1"/>
    <col min="3" max="3" width="20.28125" style="92" customWidth="1"/>
    <col min="4" max="4" width="17.421875" style="92" customWidth="1"/>
    <col min="5" max="5" width="17.00390625" style="92" customWidth="1"/>
    <col min="6" max="6" width="31.00390625" style="64" customWidth="1"/>
    <col min="7" max="8" width="74.00390625" style="92" customWidth="1"/>
    <col min="9" max="16384" width="11.421875" style="92" customWidth="1"/>
  </cols>
  <sheetData>
    <row r="2" s="91" customFormat="1" ht="13.5" thickBot="1">
      <c r="F2" s="141"/>
    </row>
    <row r="3" spans="1:7" ht="29.25" thickBot="1">
      <c r="A3" s="91"/>
      <c r="B3" s="110" t="s">
        <v>193</v>
      </c>
      <c r="C3" s="111" t="s">
        <v>174</v>
      </c>
      <c r="D3" s="112" t="s">
        <v>173</v>
      </c>
      <c r="G3" s="142" t="s">
        <v>204</v>
      </c>
    </row>
    <row r="4" ht="12.75">
      <c r="E4" s="289" t="s">
        <v>436</v>
      </c>
    </row>
    <row r="6" spans="1:8" s="64" customFormat="1" ht="12.75">
      <c r="A6" s="3" t="s">
        <v>210</v>
      </c>
      <c r="B6" s="3" t="s">
        <v>194</v>
      </c>
      <c r="C6" s="3" t="s">
        <v>195</v>
      </c>
      <c r="D6" s="3" t="s">
        <v>196</v>
      </c>
      <c r="E6" s="3" t="s">
        <v>434</v>
      </c>
      <c r="F6" s="3" t="s">
        <v>202</v>
      </c>
      <c r="G6" s="3" t="s">
        <v>210</v>
      </c>
      <c r="H6" s="3" t="s">
        <v>210</v>
      </c>
    </row>
    <row r="7" spans="1:7" s="134" customFormat="1" ht="39">
      <c r="A7" s="143">
        <v>1.2</v>
      </c>
      <c r="B7" s="143">
        <v>2008</v>
      </c>
      <c r="C7" s="143" t="s">
        <v>200</v>
      </c>
      <c r="D7" s="143" t="s">
        <v>201</v>
      </c>
      <c r="E7" s="143">
        <v>5.44</v>
      </c>
      <c r="F7" s="252"/>
      <c r="G7" s="143" t="s">
        <v>435</v>
      </c>
    </row>
    <row r="8" spans="1:8" s="134" customFormat="1" ht="39">
      <c r="A8" s="143"/>
      <c r="B8" s="143">
        <v>2009</v>
      </c>
      <c r="C8" s="143"/>
      <c r="D8" s="143"/>
      <c r="E8" s="143"/>
      <c r="F8" s="252"/>
      <c r="G8" s="143" t="s">
        <v>437</v>
      </c>
      <c r="H8" s="295"/>
    </row>
    <row r="9" spans="1:8" s="134" customFormat="1" ht="52.5">
      <c r="A9" s="143"/>
      <c r="B9" s="143">
        <v>2010</v>
      </c>
      <c r="C9" s="143"/>
      <c r="D9" s="143"/>
      <c r="E9" s="143"/>
      <c r="F9" s="252"/>
      <c r="G9" s="294" t="s">
        <v>438</v>
      </c>
      <c r="H9" s="295"/>
    </row>
    <row r="10" spans="1:8" s="134" customFormat="1" ht="39">
      <c r="A10" s="143"/>
      <c r="B10" s="143">
        <v>2011</v>
      </c>
      <c r="C10" s="143"/>
      <c r="D10" s="143"/>
      <c r="E10" s="143"/>
      <c r="F10" s="252"/>
      <c r="G10" s="143" t="s">
        <v>439</v>
      </c>
      <c r="H10" s="295"/>
    </row>
    <row r="11" spans="1:8" s="134" customFormat="1" ht="39">
      <c r="A11" s="143"/>
      <c r="B11" s="143">
        <v>2012</v>
      </c>
      <c r="C11" s="143"/>
      <c r="D11" s="143"/>
      <c r="E11" s="143"/>
      <c r="F11" s="252"/>
      <c r="G11" s="143" t="s">
        <v>440</v>
      </c>
      <c r="H11" s="295"/>
    </row>
    <row r="12" spans="1:8" s="134" customFormat="1" ht="52.5">
      <c r="A12" s="143"/>
      <c r="B12" s="143">
        <v>2013</v>
      </c>
      <c r="C12" s="143"/>
      <c r="D12" s="143"/>
      <c r="E12" s="143"/>
      <c r="F12" s="252"/>
      <c r="G12" s="209" t="s">
        <v>441</v>
      </c>
      <c r="H12" s="295"/>
    </row>
    <row r="13" spans="1:7" s="134" customFormat="1" ht="39">
      <c r="A13" s="143">
        <v>3</v>
      </c>
      <c r="B13" s="143">
        <v>2014</v>
      </c>
      <c r="C13" s="143" t="s">
        <v>200</v>
      </c>
      <c r="D13" s="143" t="s">
        <v>201</v>
      </c>
      <c r="E13" s="143">
        <v>1.6</v>
      </c>
      <c r="F13" s="252">
        <v>24.2</v>
      </c>
      <c r="G13" s="209" t="s">
        <v>442</v>
      </c>
    </row>
    <row r="14" spans="1:8" s="52" customFormat="1" ht="39">
      <c r="A14" s="260">
        <v>3</v>
      </c>
      <c r="B14" s="260">
        <v>2015</v>
      </c>
      <c r="C14" s="260" t="s">
        <v>200</v>
      </c>
      <c r="D14" s="260" t="s">
        <v>201</v>
      </c>
      <c r="E14" s="260"/>
      <c r="F14" s="99">
        <v>33.8</v>
      </c>
      <c r="G14" s="209" t="s">
        <v>443</v>
      </c>
      <c r="H14" s="290"/>
    </row>
    <row r="15" spans="1:7" s="52" customFormat="1" ht="39">
      <c r="A15" s="260" t="s">
        <v>20</v>
      </c>
      <c r="B15" s="260">
        <v>2016</v>
      </c>
      <c r="C15" s="260" t="s">
        <v>200</v>
      </c>
      <c r="D15" s="260" t="s">
        <v>201</v>
      </c>
      <c r="E15" s="260">
        <v>0.59</v>
      </c>
      <c r="F15" s="99">
        <v>43.8</v>
      </c>
      <c r="G15" s="209" t="s">
        <v>495</v>
      </c>
    </row>
    <row r="16" spans="1:8" s="52" customFormat="1" ht="12.75">
      <c r="A16" s="260">
        <v>6</v>
      </c>
      <c r="B16" s="260">
        <v>2017</v>
      </c>
      <c r="C16" s="270" t="s">
        <v>200</v>
      </c>
      <c r="D16" s="270" t="s">
        <v>201</v>
      </c>
      <c r="E16" s="260"/>
      <c r="F16" s="99">
        <v>26.7</v>
      </c>
      <c r="G16" s="260"/>
      <c r="H16" s="290"/>
    </row>
    <row r="17" spans="1:8" s="52" customFormat="1" ht="12.75">
      <c r="A17" s="260">
        <v>7</v>
      </c>
      <c r="B17" s="260">
        <v>2018</v>
      </c>
      <c r="C17" s="270" t="s">
        <v>200</v>
      </c>
      <c r="D17" s="270" t="s">
        <v>201</v>
      </c>
      <c r="E17" s="260"/>
      <c r="F17" s="99">
        <v>26.25</v>
      </c>
      <c r="G17" s="260"/>
      <c r="H17" s="290"/>
    </row>
    <row r="18" spans="1:8" s="52" customFormat="1" ht="12.75">
      <c r="A18" s="260">
        <v>8</v>
      </c>
      <c r="B18" s="260">
        <v>2019</v>
      </c>
      <c r="C18" s="260" t="s">
        <v>200</v>
      </c>
      <c r="D18" s="260" t="s">
        <v>201</v>
      </c>
      <c r="E18" s="260">
        <v>0.3</v>
      </c>
      <c r="F18" s="315">
        <v>25</v>
      </c>
      <c r="G18" s="260"/>
      <c r="H18" s="290"/>
    </row>
    <row r="19" spans="1:8" s="52" customFormat="1" ht="12.75">
      <c r="A19" s="316">
        <v>9</v>
      </c>
      <c r="B19" s="316">
        <v>2020</v>
      </c>
      <c r="C19" s="260" t="s">
        <v>200</v>
      </c>
      <c r="D19" s="260" t="s">
        <v>201</v>
      </c>
      <c r="E19" s="260"/>
      <c r="F19" s="51">
        <v>29.6</v>
      </c>
      <c r="G19" s="293"/>
      <c r="H19" s="293"/>
    </row>
    <row r="20" spans="5:8" s="52" customFormat="1" ht="12.75">
      <c r="E20" s="260"/>
      <c r="F20" s="51"/>
      <c r="G20" s="293"/>
      <c r="H20" s="293"/>
    </row>
    <row r="21" spans="5:8" s="52" customFormat="1" ht="12.75">
      <c r="E21" s="260"/>
      <c r="F21" s="51"/>
      <c r="G21" s="293"/>
      <c r="H21" s="293"/>
    </row>
    <row r="22" spans="5:8" s="52" customFormat="1" ht="12.75">
      <c r="E22" s="260"/>
      <c r="F22" s="51"/>
      <c r="G22" s="293"/>
      <c r="H22" s="293"/>
    </row>
    <row r="23" spans="5:8" s="52" customFormat="1" ht="12.75">
      <c r="E23" s="260"/>
      <c r="F23" s="51"/>
      <c r="G23" s="293"/>
      <c r="H23" s="293"/>
    </row>
    <row r="24" spans="5:8" s="52" customFormat="1" ht="12.75">
      <c r="E24" s="260"/>
      <c r="F24" s="51"/>
      <c r="G24" s="293"/>
      <c r="H24" s="293"/>
    </row>
    <row r="25" spans="5:8" s="52" customFormat="1" ht="12.75">
      <c r="E25" s="260"/>
      <c r="F25" s="51"/>
      <c r="G25" s="293"/>
      <c r="H25" s="293"/>
    </row>
    <row r="26" spans="5:8" s="52" customFormat="1" ht="12.75">
      <c r="E26" s="260"/>
      <c r="F26" s="51"/>
      <c r="G26" s="293"/>
      <c r="H26" s="293"/>
    </row>
    <row r="27" spans="5:8" s="52" customFormat="1" ht="12.75">
      <c r="E27" s="260"/>
      <c r="F27" s="51"/>
      <c r="G27" s="293"/>
      <c r="H27" s="293"/>
    </row>
    <row r="28" spans="5:8" s="52" customFormat="1" ht="12.75">
      <c r="E28" s="260"/>
      <c r="F28" s="51"/>
      <c r="G28" s="293"/>
      <c r="H28" s="293"/>
    </row>
    <row r="29" spans="5:8" s="52" customFormat="1" ht="12.75">
      <c r="E29" s="260"/>
      <c r="F29" s="51"/>
      <c r="G29" s="293"/>
      <c r="H29" s="293"/>
    </row>
    <row r="30" spans="5:8" s="52" customFormat="1" ht="12.75">
      <c r="E30" s="260"/>
      <c r="F30" s="51"/>
      <c r="G30" s="293"/>
      <c r="H30" s="293"/>
    </row>
    <row r="31" spans="5:8" ht="12.75">
      <c r="E31" s="91"/>
      <c r="G31" s="289"/>
      <c r="H31" s="289"/>
    </row>
    <row r="32" spans="1:8" s="52" customFormat="1" ht="12.75">
      <c r="A32" s="28" t="s">
        <v>118</v>
      </c>
      <c r="E32" s="104">
        <f>COUNT(E7:E30)</f>
        <v>4</v>
      </c>
      <c r="F32" s="104">
        <f>COUNT(F3:F30)</f>
        <v>7</v>
      </c>
      <c r="G32" s="293"/>
      <c r="H32" s="293"/>
    </row>
    <row r="33" spans="1:8" s="52" customFormat="1" ht="12.75">
      <c r="A33" s="28" t="s">
        <v>141</v>
      </c>
      <c r="B33" s="127">
        <f>LOOKUP(9999,B13:B30)</f>
        <v>2020</v>
      </c>
      <c r="E33" s="104">
        <f>LOOKUP(9999,E7:E30)</f>
        <v>0.3</v>
      </c>
      <c r="F33" s="104">
        <f>LOOKUP(9999,F13:F30)</f>
        <v>29.6</v>
      </c>
      <c r="G33" s="293"/>
      <c r="H33" s="293"/>
    </row>
    <row r="34" spans="1:8" s="52" customFormat="1" ht="12.75">
      <c r="A34" s="28" t="s">
        <v>103</v>
      </c>
      <c r="E34" s="85">
        <f>IF(E32&lt;2,-1,(100*(MAX(E7:E30)-E33)/MAX(E7:E29)))</f>
        <v>94.48529411764706</v>
      </c>
      <c r="F34" s="104">
        <f>IF(E32&lt;2,-1,(100*(MAX(F13:F30)-F33)/MAX(F3:F30)))</f>
        <v>32.420091324200904</v>
      </c>
      <c r="G34" s="293"/>
      <c r="H34" s="293"/>
    </row>
    <row r="36" ht="13.5" thickBot="1">
      <c r="C36" s="19"/>
    </row>
    <row r="37" spans="3:5" ht="29.25" thickBot="1">
      <c r="C37" s="111" t="s">
        <v>174</v>
      </c>
      <c r="D37" s="144" t="s">
        <v>173</v>
      </c>
      <c r="E37" s="126">
        <f>$B$33</f>
        <v>2020</v>
      </c>
    </row>
    <row r="38" spans="3:5" ht="12.75">
      <c r="C38" s="28" t="s">
        <v>48</v>
      </c>
      <c r="D38" s="145">
        <v>1</v>
      </c>
      <c r="E38" s="1"/>
    </row>
    <row r="39" spans="3:5" ht="12.75">
      <c r="C39" s="28" t="s">
        <v>457</v>
      </c>
      <c r="D39" s="145">
        <f>+VLOOKUP(ROUND(F34,0),'calcul EQR'!$A$3:$B$104,2,FALSE)</f>
        <v>0.480000000000009</v>
      </c>
      <c r="E39" s="1"/>
    </row>
    <row r="40" spans="3:5" ht="12.75">
      <c r="C40" s="28" t="s">
        <v>51</v>
      </c>
      <c r="D40" s="145">
        <f>+VLOOKUP(ROUND(E34,0),'calcul EQR'!$A$3:$B$104,2,FALSE)</f>
        <v>0.037</v>
      </c>
      <c r="E40" s="1"/>
    </row>
    <row r="41" spans="3:5" ht="12.75">
      <c r="C41" s="28" t="s">
        <v>52</v>
      </c>
      <c r="D41" s="145">
        <f>AVERAGE(D38:D40)</f>
        <v>0.5056666666666696</v>
      </c>
      <c r="E41" s="317" t="str">
        <f>+IF(D41&gt;0.79,"Très bon état",IF(D41&gt;0.645,"Bon état",IF(D41&gt;0.39,"Etat moyen",IF(D41&gt;0.19,"Etat médiocre","Mauvais état"))))</f>
        <v>Etat moyen</v>
      </c>
    </row>
  </sheetData>
  <sheetProtection/>
  <conditionalFormatting sqref="E41">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P55"/>
  <sheetViews>
    <sheetView tabSelected="1" zoomScalePageLayoutView="0" workbookViewId="0" topLeftCell="A1">
      <selection activeCell="A9" sqref="A9"/>
    </sheetView>
  </sheetViews>
  <sheetFormatPr defaultColWidth="11.421875" defaultRowHeight="12.75"/>
  <cols>
    <col min="2" max="2" width="23.7109375" style="0" customWidth="1"/>
    <col min="4" max="4" width="15.140625" style="3" customWidth="1"/>
    <col min="5" max="5" width="7.57421875" style="0" customWidth="1"/>
    <col min="6" max="6" width="28.57421875" style="0" customWidth="1"/>
    <col min="8" max="8" width="15.7109375" style="3" customWidth="1"/>
    <col min="10" max="10" width="24.140625" style="0" customWidth="1"/>
    <col min="12" max="12" width="14.28125" style="3" customWidth="1"/>
    <col min="13" max="13" width="13.8515625" style="0" customWidth="1"/>
    <col min="14" max="14" width="27.00390625" style="0" customWidth="1"/>
    <col min="16" max="16" width="13.7109375" style="3" customWidth="1"/>
  </cols>
  <sheetData>
    <row r="1" spans="1:10" ht="21">
      <c r="A1" s="118"/>
      <c r="J1" s="121"/>
    </row>
    <row r="3" spans="2:16" ht="12.75">
      <c r="B3" s="114"/>
      <c r="C3" s="114"/>
      <c r="D3" s="12"/>
      <c r="F3" s="82"/>
      <c r="G3" s="82"/>
      <c r="H3" s="12"/>
      <c r="J3" s="120" t="str">
        <f>FRGC13!C41</f>
        <v>Les abers (large)</v>
      </c>
      <c r="K3" s="120" t="str">
        <f>FRGC13!D41</f>
        <v>FRGC13</v>
      </c>
      <c r="L3" s="12">
        <f>FRGC13!$E$41</f>
        <v>2020</v>
      </c>
      <c r="N3" s="120"/>
      <c r="O3" s="120"/>
      <c r="P3" s="12"/>
    </row>
    <row r="4" spans="2:16" ht="12.75">
      <c r="B4" s="28"/>
      <c r="C4" s="115"/>
      <c r="D4" s="12"/>
      <c r="F4" s="28"/>
      <c r="G4" s="115"/>
      <c r="H4" s="12"/>
      <c r="J4" s="9" t="str">
        <f>FRGC13!C42</f>
        <v>EQR composition</v>
      </c>
      <c r="K4" s="9">
        <f>FRGC13!D42</f>
        <v>1</v>
      </c>
      <c r="L4" s="12"/>
      <c r="N4" s="9"/>
      <c r="O4" s="44"/>
      <c r="P4" s="12"/>
    </row>
    <row r="5" spans="2:16" ht="12.75">
      <c r="B5" s="28"/>
      <c r="C5" s="115"/>
      <c r="D5" s="12"/>
      <c r="F5" s="28"/>
      <c r="G5" s="115"/>
      <c r="H5" s="12"/>
      <c r="J5" s="9" t="str">
        <f>FRGC13!C43</f>
        <v>EQR abondance ZM</v>
      </c>
      <c r="K5" s="9">
        <f>FRGC13!D43</f>
        <v>0.450000000000036</v>
      </c>
      <c r="L5" s="12"/>
      <c r="N5" s="9"/>
      <c r="O5" s="44"/>
      <c r="P5" s="12"/>
    </row>
    <row r="6" spans="2:16" ht="12.75">
      <c r="B6" s="28"/>
      <c r="C6" s="115"/>
      <c r="D6" s="12"/>
      <c r="F6" s="28"/>
      <c r="G6" s="115"/>
      <c r="H6" s="12"/>
      <c r="J6" s="9" t="str">
        <f>FRGC13!C44</f>
        <v>EQR ext Z. marina</v>
      </c>
      <c r="K6" s="9" t="str">
        <f>FRGC13!D44</f>
        <v>-</v>
      </c>
      <c r="L6" s="12"/>
      <c r="N6" s="9"/>
      <c r="O6" s="44"/>
      <c r="P6" s="12"/>
    </row>
    <row r="7" spans="2:16" ht="12.75">
      <c r="B7" s="28"/>
      <c r="C7" s="115"/>
      <c r="D7" s="133"/>
      <c r="F7" s="28"/>
      <c r="G7" s="115"/>
      <c r="H7" s="133"/>
      <c r="J7" s="9" t="str">
        <f>FRGC13!C45</f>
        <v>EQR ext Z. noltei</v>
      </c>
      <c r="K7" s="9" t="str">
        <f>FRGC13!D45</f>
        <v>-</v>
      </c>
      <c r="L7" s="12"/>
      <c r="N7" s="9"/>
      <c r="O7" s="44"/>
      <c r="P7" s="12"/>
    </row>
    <row r="8" spans="10:16" ht="12.75">
      <c r="J8" s="9" t="str">
        <f>FRGC13!C46</f>
        <v>EQR extension</v>
      </c>
      <c r="K8" s="9" t="str">
        <f>FRGC13!D46</f>
        <v>-</v>
      </c>
      <c r="L8" s="12"/>
      <c r="N8" s="9"/>
      <c r="O8" s="44"/>
      <c r="P8" s="12"/>
    </row>
    <row r="9" spans="2:16" ht="12.75">
      <c r="B9" s="114" t="s">
        <v>239</v>
      </c>
      <c r="C9" s="114" t="s">
        <v>240</v>
      </c>
      <c r="D9" s="12">
        <f>FRFC09!$E$34</f>
        <v>2020</v>
      </c>
      <c r="F9" s="82" t="str">
        <f>FRGC48!C37</f>
        <v>Baie de Bourgneuf</v>
      </c>
      <c r="G9" s="82" t="str">
        <f>FRGC48!D37</f>
        <v>FRFG48</v>
      </c>
      <c r="H9" s="12">
        <f>FRGC48!E37</f>
        <v>2020</v>
      </c>
      <c r="J9" s="9" t="str">
        <f>FRGC13!C48</f>
        <v>EQR final</v>
      </c>
      <c r="K9" s="176">
        <f>FRGC13!D48</f>
        <v>0.725000000000018</v>
      </c>
      <c r="L9" s="133" t="str">
        <f>FRGC13!E48</f>
        <v>Bon état</v>
      </c>
      <c r="N9" s="9"/>
      <c r="O9" s="44"/>
      <c r="P9" s="12"/>
    </row>
    <row r="10" spans="2:16" ht="12.75">
      <c r="B10" s="28" t="str">
        <f>FRFC09!C35</f>
        <v>EQR composition</v>
      </c>
      <c r="C10" s="116">
        <f>FRFC09!D35</f>
        <v>1</v>
      </c>
      <c r="D10" s="12"/>
      <c r="F10" s="28" t="str">
        <f>FRGC48!C38</f>
        <v>EQR composition</v>
      </c>
      <c r="G10" s="116">
        <f>FRGC48!D38</f>
        <v>1</v>
      </c>
      <c r="H10" s="12"/>
      <c r="N10" s="9"/>
      <c r="O10" s="44"/>
      <c r="P10" s="12"/>
    </row>
    <row r="11" spans="2:16" ht="12.75">
      <c r="B11" s="28" t="str">
        <f>FRFC09!C36</f>
        <v>EQR abondance ZN</v>
      </c>
      <c r="C11" s="116">
        <f>FRFC09!D36</f>
        <v>0.235</v>
      </c>
      <c r="D11" s="12"/>
      <c r="F11" s="28" t="str">
        <f>FRGC48!C39</f>
        <v>EQR abondance ZN</v>
      </c>
      <c r="G11" s="116">
        <f>FRGC48!D39</f>
        <v>0.640000000000001</v>
      </c>
      <c r="H11" s="12"/>
      <c r="N11" s="9"/>
      <c r="O11" s="44"/>
      <c r="P11" s="133"/>
    </row>
    <row r="12" spans="2:12" ht="12.75">
      <c r="B12" s="4" t="str">
        <f>FRFC09!C37</f>
        <v>EQR extension ZM</v>
      </c>
      <c r="C12" s="116">
        <f>FRFC09!D37</f>
        <v>1</v>
      </c>
      <c r="D12" s="12"/>
      <c r="F12" s="28" t="str">
        <f>FRGC48!C40</f>
        <v>EQR extension ZN</v>
      </c>
      <c r="G12" s="116">
        <f>FRGC48!D40</f>
        <v>0.569999999999998</v>
      </c>
      <c r="H12" s="12"/>
      <c r="J12" s="120" t="str">
        <f>' FRGC11'!C43</f>
        <v>Baie de Morlaix</v>
      </c>
      <c r="K12" s="120" t="str">
        <f>' FRGC11'!D43</f>
        <v>FRGC11</v>
      </c>
      <c r="L12" s="12">
        <f>' FRGC11'!E43</f>
        <v>2020</v>
      </c>
    </row>
    <row r="13" spans="2:12" ht="12.75">
      <c r="B13" s="8" t="str">
        <f>FRFC09!C38</f>
        <v>EQR extension ZN</v>
      </c>
      <c r="C13" s="116">
        <f>FRFC09!D38</f>
        <v>1</v>
      </c>
      <c r="D13" s="12"/>
      <c r="F13" s="28"/>
      <c r="G13" s="116">
        <f>FRGC48!D41</f>
        <v>0</v>
      </c>
      <c r="H13" s="12"/>
      <c r="J13" s="9" t="str">
        <f>' FRGC11'!C44</f>
        <v>EQR composition</v>
      </c>
      <c r="K13" s="9">
        <f>' FRGC11'!D44</f>
        <v>1</v>
      </c>
      <c r="L13" s="12"/>
    </row>
    <row r="14" spans="2:16" ht="12.75">
      <c r="B14" s="28" t="str">
        <f>FRFC09!C39</f>
        <v>EQR extension</v>
      </c>
      <c r="C14" s="116">
        <f>FRFC09!D39</f>
        <v>1</v>
      </c>
      <c r="D14" s="12"/>
      <c r="F14" s="4" t="str">
        <f>FRGC48!C42</f>
        <v>EQR final</v>
      </c>
      <c r="G14" s="115">
        <f>FRGC48!D42</f>
        <v>0.7366666666666664</v>
      </c>
      <c r="H14" s="133" t="str">
        <f>FRGC48!E42</f>
        <v>Bon état</v>
      </c>
      <c r="J14" s="9" t="str">
        <f>' FRGC11'!C45</f>
        <v>EQR abondance ZM</v>
      </c>
      <c r="K14" s="9">
        <f>' FRGC11'!D45</f>
        <v>0.519999999999993</v>
      </c>
      <c r="L14" s="12"/>
      <c r="N14" s="114" t="str">
        <f>FRHC01!B40</f>
        <v>Chausey</v>
      </c>
      <c r="O14" s="114" t="str">
        <f>FRHC01!C40</f>
        <v>FRHC01</v>
      </c>
      <c r="P14" s="12">
        <f>FRHC01!D40</f>
        <v>2020</v>
      </c>
    </row>
    <row r="15" spans="2:16" ht="12.75">
      <c r="B15" s="28" t="str">
        <f>FRFC09!C40</f>
        <v>EQR final</v>
      </c>
      <c r="C15" s="116">
        <f>FRFC09!D40</f>
        <v>0.745</v>
      </c>
      <c r="D15" s="133" t="str">
        <f>FRFC09!E40</f>
        <v>Bon état</v>
      </c>
      <c r="G15" s="117"/>
      <c r="J15" s="9" t="str">
        <f>' FRGC11'!C46</f>
        <v>EQR ext ZN</v>
      </c>
      <c r="K15" s="9" t="str">
        <f>' FRGC11'!D46</f>
        <v>-</v>
      </c>
      <c r="L15" s="12"/>
      <c r="N15" s="4" t="str">
        <f>FRHC01!B41</f>
        <v>EQR composition</v>
      </c>
      <c r="O15" s="44">
        <f>FRHC01!C41</f>
        <v>1</v>
      </c>
      <c r="P15" s="12"/>
    </row>
    <row r="16" spans="6:16" ht="12.75">
      <c r="F16" s="114" t="str">
        <f>FRGC39!B52</f>
        <v>Golfe du Morbihan</v>
      </c>
      <c r="G16" s="114" t="str">
        <f>FRGC39!C52</f>
        <v>FRGC39</v>
      </c>
      <c r="H16" s="127">
        <f>FRGC39!D52</f>
        <v>2020</v>
      </c>
      <c r="J16" s="9" t="str">
        <f>' FRGC11'!C47</f>
        <v>EQR ext ZM</v>
      </c>
      <c r="K16" s="9" t="str">
        <f>' FRGC11'!D47</f>
        <v>-</v>
      </c>
      <c r="L16" s="12"/>
      <c r="N16" s="4" t="str">
        <f>FRHC01!B45</f>
        <v>EQR abondance ZM</v>
      </c>
      <c r="O16" s="44">
        <f>FRHC01!C45</f>
        <v>0.8733333333333334</v>
      </c>
      <c r="P16" s="12"/>
    </row>
    <row r="17" spans="2:16" ht="12.75">
      <c r="B17" s="114" t="s">
        <v>211</v>
      </c>
      <c r="C17" s="114" t="s">
        <v>212</v>
      </c>
      <c r="D17" s="12">
        <f>FRFC06!$F$42</f>
        <v>2020</v>
      </c>
      <c r="F17" s="28" t="str">
        <f>FRGC39!B53</f>
        <v>EQR composition</v>
      </c>
      <c r="G17" s="115">
        <f>FRGC39!C53</f>
        <v>1</v>
      </c>
      <c r="H17" s="12"/>
      <c r="J17" s="9" t="str">
        <f>' FRGC11'!C48</f>
        <v>EQR extension </v>
      </c>
      <c r="K17" s="9" t="str">
        <f>' FRGC11'!D48</f>
        <v>-</v>
      </c>
      <c r="L17" s="12"/>
      <c r="N17" s="4" t="str">
        <f>FRHC01!B46</f>
        <v>EQR extension ZM</v>
      </c>
      <c r="O17" s="44">
        <f>FRHC01!C46</f>
        <v>0.88</v>
      </c>
      <c r="P17" s="12"/>
    </row>
    <row r="18" spans="2:16" ht="12.75">
      <c r="B18" s="28" t="str">
        <f>FRFC06!D43</f>
        <v>EQR composition</v>
      </c>
      <c r="C18" s="116">
        <f>FRFC06!E43</f>
        <v>1</v>
      </c>
      <c r="D18" s="12"/>
      <c r="F18" s="4" t="str">
        <f>FRGC39!B54</f>
        <v>EQR abondance ZM ARRA</v>
      </c>
      <c r="G18" s="115">
        <f>FRGC39!C54</f>
        <v>0.569999999999998</v>
      </c>
      <c r="H18" s="12"/>
      <c r="J18" s="9" t="str">
        <f>' FRGC11'!C49</f>
        <v>EQR final</v>
      </c>
      <c r="K18" s="176">
        <f>' FRGC11'!D49</f>
        <v>0.7599999999999965</v>
      </c>
      <c r="L18" s="133" t="str">
        <f>' FRGC11'!E49</f>
        <v>Bon état</v>
      </c>
      <c r="N18" s="4" t="str">
        <f>FRHC01!B47</f>
        <v>EQR extension ZN</v>
      </c>
      <c r="O18" s="44" t="str">
        <f>FRHC01!C47</f>
        <v>-</v>
      </c>
      <c r="P18" s="12"/>
    </row>
    <row r="19" spans="2:16" ht="12.75">
      <c r="B19" s="4" t="str">
        <f>FRFC06!D44</f>
        <v>EQR abondance ZM</v>
      </c>
      <c r="C19" s="116">
        <f>FRFC06!E44</f>
        <v>0.265</v>
      </c>
      <c r="D19" s="12"/>
      <c r="F19" s="4" t="str">
        <f>FRGC39!B55</f>
        <v>EQR abondance ZM TOULIN</v>
      </c>
      <c r="G19" s="115">
        <f>FRGC39!C55</f>
        <v>0.680000000000001</v>
      </c>
      <c r="H19" s="12"/>
      <c r="N19" s="4" t="str">
        <f>FRHC01!B48</f>
        <v>EQR extension </v>
      </c>
      <c r="O19" s="44">
        <f>FRHC01!C48</f>
        <v>0.88</v>
      </c>
      <c r="P19" s="12"/>
    </row>
    <row r="20" spans="2:16" ht="12.75">
      <c r="B20" s="4" t="str">
        <f>FRFC06!D45</f>
        <v>EQR abondance ZN Estey Tort</v>
      </c>
      <c r="C20" s="116">
        <f>FRFC06!E45</f>
        <v>0.001</v>
      </c>
      <c r="D20" s="12"/>
      <c r="F20" s="28" t="str">
        <f>FRGC39!B56</f>
        <v>EQR abondance ZM</v>
      </c>
      <c r="G20" s="115">
        <f>FRGC39!C56</f>
        <v>0.6249999999999996</v>
      </c>
      <c r="H20" s="12"/>
      <c r="N20" s="4" t="str">
        <f>FRHC01!B49</f>
        <v>EQR final</v>
      </c>
      <c r="O20" s="44">
        <f>FRHC01!C49</f>
        <v>0.9177777777777778</v>
      </c>
      <c r="P20" s="133" t="str">
        <f>FRHC01!D49</f>
        <v>Très bon état</v>
      </c>
    </row>
    <row r="21" spans="2:16" ht="12.75">
      <c r="B21" s="4" t="str">
        <f>FRFC06!D46</f>
        <v>EQR abondance ZN Afrique</v>
      </c>
      <c r="C21" s="116">
        <f>FRFC06!E46</f>
        <v>0.277</v>
      </c>
      <c r="D21" s="12"/>
      <c r="F21" s="4" t="str">
        <f>FRGC39!B57</f>
        <v>EQR abondance ZN Kerlevenan</v>
      </c>
      <c r="G21" s="115">
        <f>FRGC39!C57</f>
        <v>1</v>
      </c>
      <c r="H21" s="12"/>
      <c r="J21" s="120" t="str">
        <f>FRGC08!C37</f>
        <v>Perros Guirec (large)</v>
      </c>
      <c r="K21" s="120" t="str">
        <f>FRGC08!D37</f>
        <v>FRGC08</v>
      </c>
      <c r="L21" s="12">
        <f>FRGC08!E37</f>
        <v>2020</v>
      </c>
      <c r="P21" s="177"/>
    </row>
    <row r="22" spans="2:12" ht="12.75">
      <c r="B22" s="4" t="str">
        <f>FRFC06!D47</f>
        <v>EQR abondance ZN Hautebelle</v>
      </c>
      <c r="C22" s="116">
        <f>FRFC06!E47</f>
        <v>0.600000000000001</v>
      </c>
      <c r="D22" s="12"/>
      <c r="F22" s="4" t="str">
        <f>FRGC39!B58</f>
        <v>EQR abondance ZN baie de l'Ours</v>
      </c>
      <c r="G22" s="115">
        <f>FRGC39!C58</f>
        <v>0.480000000000009</v>
      </c>
      <c r="H22" s="12"/>
      <c r="J22" s="9" t="str">
        <f>FRGC08!C38</f>
        <v>EQR composition</v>
      </c>
      <c r="K22" s="9">
        <f>FRGC08!D38</f>
        <v>1</v>
      </c>
      <c r="L22" s="12"/>
    </row>
    <row r="23" spans="2:16" ht="12.75">
      <c r="B23" s="4" t="str">
        <f>FRFC06!D48</f>
        <v>EQR abondance ZN</v>
      </c>
      <c r="C23" s="116">
        <f>FRFC06!E48</f>
        <v>0.292666666666667</v>
      </c>
      <c r="D23" s="12"/>
      <c r="F23" s="260" t="str">
        <f>FRGC39!B59</f>
        <v>EQR abondance ZN</v>
      </c>
      <c r="G23" s="115">
        <f>FRGC39!C59</f>
        <v>0.7400000000000044</v>
      </c>
      <c r="H23" s="12"/>
      <c r="J23" s="9" t="str">
        <f>FRGC08!C39</f>
        <v>EQR abondance ZM</v>
      </c>
      <c r="K23" s="44">
        <f>FRGC08!D39</f>
        <v>0.74</v>
      </c>
      <c r="L23" s="12"/>
      <c r="N23" s="114" t="str">
        <f>FRHC03!C34</f>
        <v>Ouest Cotentin</v>
      </c>
      <c r="O23" s="114" t="str">
        <f>FRHC03!D34</f>
        <v>FRHC03</v>
      </c>
      <c r="P23" s="12">
        <f>FRHC03!E34</f>
        <v>2020</v>
      </c>
    </row>
    <row r="24" spans="2:16" ht="12.75">
      <c r="B24" s="28" t="str">
        <f>FRFC06!D49</f>
        <v>EQR densité</v>
      </c>
      <c r="C24" s="116">
        <f>FRFC06!E49</f>
        <v>0.2788333333333335</v>
      </c>
      <c r="D24" s="12"/>
      <c r="F24" s="28" t="str">
        <f>FRGC39!B60</f>
        <v>EQR abondance</v>
      </c>
      <c r="G24" s="115">
        <f>FRGC39!C60</f>
        <v>0.682500000000002</v>
      </c>
      <c r="H24" s="272"/>
      <c r="J24" s="9" t="str">
        <f>FRGC08!C40</f>
        <v>EQR extension ZM</v>
      </c>
      <c r="K24" s="44">
        <f>FRGC08!D40</f>
        <v>0.199</v>
      </c>
      <c r="L24" s="12"/>
      <c r="N24" s="4" t="str">
        <f>FRHC03!C35</f>
        <v>EQR composition</v>
      </c>
      <c r="O24" s="44">
        <f>FRHC03!D35</f>
        <v>1</v>
      </c>
      <c r="P24" s="12"/>
    </row>
    <row r="25" spans="2:16" ht="12.75">
      <c r="B25" s="4" t="str">
        <f>FRFC06!D50</f>
        <v>EQR extension ZM</v>
      </c>
      <c r="C25" s="116">
        <f>FRFC06!E50</f>
        <v>0.091</v>
      </c>
      <c r="D25" s="12"/>
      <c r="F25" s="4" t="str">
        <f>FRGC39!B61</f>
        <v>EQR extension ZM</v>
      </c>
      <c r="G25" s="4">
        <f>FRGC39!C61</f>
        <v>0.529999999999994</v>
      </c>
      <c r="H25" s="12"/>
      <c r="J25" s="9" t="str">
        <f>FRGC08!C41</f>
        <v>EQR final</v>
      </c>
      <c r="K25" s="176">
        <f>FRGC08!D41</f>
        <v>0.6463333333333333</v>
      </c>
      <c r="L25" s="178" t="str">
        <f>FRGC08!E41</f>
        <v>Bon état</v>
      </c>
      <c r="N25" s="4" t="str">
        <f>FRHC03!C36</f>
        <v>EQR abondance ZM Bréhat</v>
      </c>
      <c r="O25" s="44">
        <f>FRHC03!D36</f>
        <v>0.529999999999994</v>
      </c>
      <c r="P25" s="12"/>
    </row>
    <row r="26" spans="2:16" ht="12.75">
      <c r="B26" s="4" t="str">
        <f>FRFC06!D51</f>
        <v>EQR extension ZN</v>
      </c>
      <c r="C26" s="116">
        <f>FRFC06!E51</f>
        <v>0.420000000000063</v>
      </c>
      <c r="D26" s="12"/>
      <c r="F26" s="4" t="str">
        <f>FRGC39!B62</f>
        <v>EQR extension ZN</v>
      </c>
      <c r="G26" s="4">
        <f>FRGC39!C62</f>
        <v>0.340000000000135</v>
      </c>
      <c r="H26" s="12"/>
      <c r="J26" s="179"/>
      <c r="K26" s="179"/>
      <c r="L26" s="180"/>
      <c r="N26" s="4" t="str">
        <f>FRHC03!C37</f>
        <v>EQR abondance ZM Gouville</v>
      </c>
      <c r="O26" s="44">
        <f>FRHC03!D37</f>
        <v>0.300000000000171</v>
      </c>
      <c r="P26" s="12"/>
    </row>
    <row r="27" spans="2:16" ht="12.75">
      <c r="B27" s="28" t="str">
        <f>FRFC06!D52</f>
        <v>EQR extension</v>
      </c>
      <c r="C27" s="116">
        <f>FRFC06!E52</f>
        <v>0.2555000000000315</v>
      </c>
      <c r="D27" s="12"/>
      <c r="F27" s="28" t="str">
        <f>FRGC39!B63</f>
        <v>EQR extension</v>
      </c>
      <c r="G27" s="4">
        <f>FRGC39!C63</f>
        <v>0.43500000000006456</v>
      </c>
      <c r="H27" s="12"/>
      <c r="N27" s="4" t="str">
        <f>FRHC03!C38</f>
        <v>EQR abondance ZM</v>
      </c>
      <c r="O27" s="44">
        <f>FRHC03!D38</f>
        <v>0.4150000000000825</v>
      </c>
      <c r="P27" s="12"/>
    </row>
    <row r="28" spans="2:16" ht="12.75">
      <c r="B28" s="28" t="str">
        <f>FRFC06!D53</f>
        <v>EQR final</v>
      </c>
      <c r="C28" s="132">
        <f>FRFC06!E53</f>
        <v>0.511444444444455</v>
      </c>
      <c r="D28" s="178" t="str">
        <f>FRFC06!F53</f>
        <v>Etat moyen</v>
      </c>
      <c r="F28" s="4" t="str">
        <f>FRGC39!B64</f>
        <v>EQR final</v>
      </c>
      <c r="G28" s="115">
        <f>FRGC39!C64</f>
        <v>0.7058333333333554</v>
      </c>
      <c r="H28" s="314" t="str">
        <f>FRGC39!D64</f>
        <v>Bon état</v>
      </c>
      <c r="N28" s="4" t="str">
        <f>FRHC03!C39</f>
        <v>EQR extension ZM</v>
      </c>
      <c r="O28" s="44">
        <f>FRHC03!D39</f>
        <v>0.241</v>
      </c>
      <c r="P28" s="12"/>
    </row>
    <row r="29" spans="10:16" ht="12.75">
      <c r="J29" s="120" t="str">
        <f>FRGC07!C42</f>
        <v>Paimpol - Perros Guirec</v>
      </c>
      <c r="K29" s="120" t="str">
        <f>FRGC07!D42</f>
        <v>FRGC07</v>
      </c>
      <c r="L29" s="12">
        <f>FRGC07!E42</f>
        <v>2020</v>
      </c>
      <c r="N29" s="4" t="str">
        <f>FRHC03!C40</f>
        <v>EQR final</v>
      </c>
      <c r="O29" s="44">
        <f>FRHC03!D40</f>
        <v>0.5520000000000276</v>
      </c>
      <c r="P29" s="133" t="str">
        <f>FRHC03!E40</f>
        <v>Etat moyen</v>
      </c>
    </row>
    <row r="30" spans="10:12" ht="12.75">
      <c r="J30" s="9" t="str">
        <f>FRGC07!C43</f>
        <v>EQR composition</v>
      </c>
      <c r="K30" s="9">
        <f>FRGC07!D43</f>
        <v>1</v>
      </c>
      <c r="L30" s="12"/>
    </row>
    <row r="31" spans="10:12" ht="13.5" thickBot="1">
      <c r="J31" s="9" t="str">
        <f>FRGC07!C44</f>
        <v>EQR abondance ZM</v>
      </c>
      <c r="K31" s="9">
        <f>FRGC07!D44</f>
        <v>0.360000000000117</v>
      </c>
      <c r="L31" s="12"/>
    </row>
    <row r="32" spans="2:16" ht="21.75" customHeight="1" thickBot="1">
      <c r="B32" s="269" t="e">
        <f>#REF!</f>
        <v>#REF!</v>
      </c>
      <c r="C32" s="269" t="e">
        <f>#REF!</f>
        <v>#REF!</v>
      </c>
      <c r="D32" s="272" t="e">
        <f>#REF!</f>
        <v>#REF!</v>
      </c>
      <c r="F32" s="114" t="s">
        <v>176</v>
      </c>
      <c r="G32" s="114" t="s">
        <v>159</v>
      </c>
      <c r="H32" s="12">
        <f>FRGC28!$E$35</f>
        <v>2020</v>
      </c>
      <c r="J32" s="9" t="str">
        <f>FRGC07!C45</f>
        <v>EQR extension ZM</v>
      </c>
      <c r="K32" s="9" t="str">
        <f>FRGC07!D45</f>
        <v>-</v>
      </c>
      <c r="L32" s="12"/>
      <c r="N32" s="111" t="str">
        <f>FRHC09!C37</f>
        <v>Anse de St-Vaast la Hougue</v>
      </c>
      <c r="O32" s="112" t="str">
        <f>FRHC09!D37</f>
        <v>FRHC09</v>
      </c>
      <c r="P32" s="3">
        <f>FRHC09!E37</f>
        <v>2020</v>
      </c>
    </row>
    <row r="33" spans="2:16" ht="12.75">
      <c r="B33" s="109" t="e">
        <f>#REF!</f>
        <v>#REF!</v>
      </c>
      <c r="C33" s="265" t="e">
        <f>#REF!</f>
        <v>#REF!</v>
      </c>
      <c r="D33" s="103"/>
      <c r="F33" s="4" t="str">
        <f>FRGC28!C36</f>
        <v>EQR composition</v>
      </c>
      <c r="G33" s="4">
        <f>FRGC28!D36</f>
        <v>1</v>
      </c>
      <c r="H33" s="12"/>
      <c r="J33" s="9" t="str">
        <f>FRGC07!C46</f>
        <v>EQR extension ZN</v>
      </c>
      <c r="K33" s="9" t="str">
        <f>FRGC07!D46</f>
        <v>-</v>
      </c>
      <c r="L33" s="12"/>
      <c r="N33" s="8" t="str">
        <f>FRHC09!C38</f>
        <v>EQR composition</v>
      </c>
      <c r="O33" s="128">
        <f>FRHC09!D38</f>
        <v>1</v>
      </c>
      <c r="P33" s="3">
        <f>FRHC09!E38</f>
        <v>0</v>
      </c>
    </row>
    <row r="34" spans="2:16" ht="14.25">
      <c r="B34" s="270" t="e">
        <f>#REF!</f>
        <v>#REF!</v>
      </c>
      <c r="C34" s="266" t="e">
        <f>#REF!</f>
        <v>#REF!</v>
      </c>
      <c r="D34" s="103"/>
      <c r="F34" s="4" t="str">
        <f>FRGC28!C37</f>
        <v>EQR abondanceZM</v>
      </c>
      <c r="G34" s="4">
        <f>FRGC28!D37</f>
        <v>0.370000000000108</v>
      </c>
      <c r="H34" s="12"/>
      <c r="J34" s="9" t="str">
        <f>FRGC07!C47</f>
        <v>EQR extension</v>
      </c>
      <c r="K34" s="9" t="str">
        <f>FRGC07!D47</f>
        <v>-</v>
      </c>
      <c r="L34" s="12"/>
      <c r="N34" s="8" t="str">
        <f>FRHC09!C39</f>
        <v>EQR abondance ZN</v>
      </c>
      <c r="O34" s="128">
        <f>FRHC09!D39</f>
        <v>0.480000000000009</v>
      </c>
      <c r="P34" s="3">
        <f>FRHC09!E39</f>
        <v>0</v>
      </c>
    </row>
    <row r="35" spans="2:16" ht="12.75">
      <c r="B35" s="109" t="e">
        <f>#REF!</f>
        <v>#REF!</v>
      </c>
      <c r="C35" s="267" t="e">
        <f>#REF!</f>
        <v>#REF!</v>
      </c>
      <c r="D35" s="103"/>
      <c r="F35" s="4" t="str">
        <f>FRGC28!C38</f>
        <v>EQR extension ZM</v>
      </c>
      <c r="G35" s="4">
        <f>FRGC28!D38</f>
        <v>1</v>
      </c>
      <c r="H35" s="12"/>
      <c r="J35" s="4" t="str">
        <f>FRGC07!C48</f>
        <v>EQR final</v>
      </c>
      <c r="K35" s="115">
        <f>FRGC07!D48</f>
        <v>0.6800000000000586</v>
      </c>
      <c r="L35" s="133" t="str">
        <f>FRGC07!E48</f>
        <v>Bon état</v>
      </c>
      <c r="N35" s="8" t="str">
        <f>FRHC09!C40</f>
        <v>EQR extension ZN</v>
      </c>
      <c r="O35" s="128">
        <f>FRHC09!D40</f>
        <v>0.037</v>
      </c>
      <c r="P35" s="3">
        <f>FRHC09!E40</f>
        <v>0</v>
      </c>
    </row>
    <row r="36" spans="2:16" ht="14.25">
      <c r="B36" s="109" t="e">
        <f>#REF!</f>
        <v>#REF!</v>
      </c>
      <c r="C36" s="268" t="e">
        <f>#REF!</f>
        <v>#REF!</v>
      </c>
      <c r="D36" s="103"/>
      <c r="F36" s="4" t="str">
        <f>FRGC28!C41</f>
        <v>EQR final</v>
      </c>
      <c r="G36" s="175">
        <f>FRGC28!D41</f>
        <v>0.790000000000036</v>
      </c>
      <c r="H36" s="133" t="str">
        <f>FRGC28!$E$41</f>
        <v>Très bon état</v>
      </c>
      <c r="N36" s="8" t="str">
        <f>FRHC09!C41</f>
        <v>EQR final</v>
      </c>
      <c r="O36" s="128">
        <f>FRHC09!D41</f>
        <v>0.5056666666666696</v>
      </c>
      <c r="P36" s="15" t="str">
        <f>FRHC09!E41</f>
        <v>Etat moyen</v>
      </c>
    </row>
    <row r="37" spans="2:12" ht="12.75">
      <c r="B37" s="109" t="e">
        <f>#REF!</f>
        <v>#REF!</v>
      </c>
      <c r="C37" s="265" t="e">
        <f>#REF!</f>
        <v>#REF!</v>
      </c>
      <c r="D37" s="271" t="e">
        <f>#REF!</f>
        <v>#REF!</v>
      </c>
      <c r="J37" s="114" t="str">
        <f>FRGC03!C47</f>
        <v>Rance Fresnaye</v>
      </c>
      <c r="K37" s="114" t="str">
        <f>FRGC03!D47</f>
        <v>FRGC03</v>
      </c>
      <c r="L37" s="12">
        <f>FRGC03!E47</f>
        <v>2020</v>
      </c>
    </row>
    <row r="38" spans="2:12" ht="12.75">
      <c r="B38" s="262"/>
      <c r="C38" s="263"/>
      <c r="D38" s="264"/>
      <c r="F38" s="114" t="s">
        <v>177</v>
      </c>
      <c r="G38" s="114" t="s">
        <v>160</v>
      </c>
      <c r="H38" s="12">
        <f>' FRGC18'!$E$39</f>
        <v>2020</v>
      </c>
      <c r="J38" s="4" t="str">
        <f>FRGC03!C48</f>
        <v>EQR composition</v>
      </c>
      <c r="K38" s="115">
        <f>FRGC03!D48</f>
        <v>1</v>
      </c>
      <c r="L38" s="12"/>
    </row>
    <row r="39" spans="6:16" ht="14.25">
      <c r="F39" s="4" t="str">
        <f>' FRGC18'!C40</f>
        <v>EQR composition</v>
      </c>
      <c r="G39" s="115">
        <f>' FRGC18'!D40</f>
        <v>1</v>
      </c>
      <c r="H39" s="12"/>
      <c r="J39" s="4" t="str">
        <f>FRGC03!C49</f>
        <v>EQR abondance ZM</v>
      </c>
      <c r="K39" s="115">
        <f>FRGC03!D49</f>
        <v>0.370000000000108</v>
      </c>
      <c r="L39" s="12"/>
      <c r="N39" s="124"/>
      <c r="O39" s="125"/>
      <c r="P39" s="1"/>
    </row>
    <row r="40" spans="2:16" ht="12.75">
      <c r="B40" s="114" t="s">
        <v>243</v>
      </c>
      <c r="C40" s="114" t="s">
        <v>242</v>
      </c>
      <c r="D40" s="12">
        <f>FRFC02!$E$45</f>
        <v>2020</v>
      </c>
      <c r="F40" s="4" t="str">
        <f>' FRGC18'!C41</f>
        <v>EQR abondance ZM</v>
      </c>
      <c r="G40" s="115">
        <f>' FRGC18'!D41</f>
        <v>0.59</v>
      </c>
      <c r="H40" s="12"/>
      <c r="J40" s="4" t="str">
        <f>FRGC03!C50</f>
        <v>EQR abondance ZN</v>
      </c>
      <c r="K40" s="115">
        <f>FRGC03!D50</f>
        <v>0.460000000000027</v>
      </c>
      <c r="L40" s="12"/>
      <c r="N40" s="8"/>
      <c r="O40" s="128"/>
      <c r="P40"/>
    </row>
    <row r="41" spans="2:16" ht="12.75">
      <c r="B41" s="28" t="str">
        <f>FRFC02!C46</f>
        <v>EQR composition</v>
      </c>
      <c r="C41" s="42">
        <f>FRFC02!D46</f>
        <v>1</v>
      </c>
      <c r="D41" s="12"/>
      <c r="F41" s="4" t="str">
        <f>' FRGC18'!C42</f>
        <v>EQR extension ZM</v>
      </c>
      <c r="G41" s="115">
        <f>' FRGC18'!D42</f>
        <v>1</v>
      </c>
      <c r="H41" s="12"/>
      <c r="J41" s="4" t="str">
        <f>FRGC03!C51</f>
        <v>EQR abondance</v>
      </c>
      <c r="K41" s="115">
        <f>FRGC03!D51</f>
        <v>0.41500000000006754</v>
      </c>
      <c r="L41" s="12"/>
      <c r="N41" s="8"/>
      <c r="O41" s="128"/>
      <c r="P41"/>
    </row>
    <row r="42" spans="2:16" ht="12.75">
      <c r="B42" s="4" t="str">
        <f>FRFC02!C47</f>
        <v>EQR abondance ZN Les Doux</v>
      </c>
      <c r="C42" s="115">
        <f>FRFC02!D47</f>
        <v>0.529999999999994</v>
      </c>
      <c r="D42" s="12"/>
      <c r="F42" s="4" t="str">
        <f>' FRGC18'!C43</f>
        <v>EQR final</v>
      </c>
      <c r="G42" s="115">
        <f>' FRGC18'!D43</f>
        <v>0.8633333333333333</v>
      </c>
      <c r="H42" s="133" t="str">
        <f>' FRGC18'!E43</f>
        <v>Très bon état</v>
      </c>
      <c r="J42" s="4" t="str">
        <f>FRGC03!C52</f>
        <v>EQR extension ZM</v>
      </c>
      <c r="K42" s="115" t="str">
        <f>FRGC03!D52</f>
        <v>-</v>
      </c>
      <c r="L42" s="12"/>
      <c r="N42" s="8"/>
      <c r="O42" s="128"/>
      <c r="P42"/>
    </row>
    <row r="43" spans="2:16" ht="12.75">
      <c r="B43" s="4" t="str">
        <f>FRFC02!C48</f>
        <v>EQR abondance ZN Bellevue</v>
      </c>
      <c r="C43" s="115">
        <f>FRFC02!D48</f>
        <v>0.289</v>
      </c>
      <c r="D43" s="12"/>
      <c r="J43" s="4" t="str">
        <f>FRGC03!C53</f>
        <v>EQR extension ZN</v>
      </c>
      <c r="K43" s="115" t="str">
        <f>FRGC03!D53</f>
        <v>-</v>
      </c>
      <c r="L43" s="12"/>
      <c r="N43" s="8"/>
      <c r="O43" s="128"/>
      <c r="P43" s="169"/>
    </row>
    <row r="44" spans="2:12" ht="12.75">
      <c r="B44" s="4" t="str">
        <f>FRFC02!C49</f>
        <v>EQR abondance ZN Le château</v>
      </c>
      <c r="C44" s="115">
        <f>FRFC02!D49</f>
        <v>0.400000000000081</v>
      </c>
      <c r="D44" s="12"/>
      <c r="J44" s="4" t="str">
        <f>FRGC03!C54</f>
        <v>EQR extension</v>
      </c>
      <c r="K44" s="115" t="str">
        <f>FRGC03!D54</f>
        <v>-</v>
      </c>
      <c r="L44" s="12"/>
    </row>
    <row r="45" spans="2:12" ht="12.75">
      <c r="B45" s="28" t="str">
        <f>FRFC02!C50</f>
        <v>EQR abondance ZN</v>
      </c>
      <c r="C45" s="42">
        <f>FRFC02!D50</f>
        <v>0.4063333333333583</v>
      </c>
      <c r="D45" s="12"/>
      <c r="J45" s="4" t="str">
        <f>FRGC03!C55</f>
        <v>EQR final</v>
      </c>
      <c r="K45" s="115">
        <f>FRGC03!D55</f>
        <v>0.7075000000000338</v>
      </c>
      <c r="L45" s="133" t="str">
        <f>FRGC03!E55</f>
        <v>Bon état</v>
      </c>
    </row>
    <row r="46" spans="2:8" ht="12.75">
      <c r="B46" s="28" t="str">
        <f>FRFC02!C51</f>
        <v>EQR extension ZN</v>
      </c>
      <c r="C46" s="42">
        <f>FRFC02!D51</f>
        <v>1</v>
      </c>
      <c r="D46" s="12"/>
      <c r="F46" s="82" t="str">
        <f>FRGC16!C39</f>
        <v>Rade de Brest</v>
      </c>
      <c r="G46" s="82" t="str">
        <f>FRGC16!D39</f>
        <v>FRGC16</v>
      </c>
      <c r="H46" s="3">
        <f>FRGC16!$E$39</f>
        <v>2020</v>
      </c>
    </row>
    <row r="47" spans="2:8" ht="12.75">
      <c r="B47" s="28" t="str">
        <f>FRFC02!C53</f>
        <v>EQR final</v>
      </c>
      <c r="C47" s="42">
        <f>FRFC02!D53</f>
        <v>0.8021111111111194</v>
      </c>
      <c r="D47" s="133" t="str">
        <f>FRFC02!E53</f>
        <v>Très bon état</v>
      </c>
      <c r="F47" s="9" t="str">
        <f>FRGC16!C40</f>
        <v>EQR composition</v>
      </c>
      <c r="G47" s="9">
        <f>FRGC16!D40</f>
        <v>1</v>
      </c>
      <c r="H47" s="12"/>
    </row>
    <row r="48" spans="6:8" ht="12.75">
      <c r="F48" s="9" t="str">
        <f>FRGC16!C41</f>
        <v>EQR abondance ZM</v>
      </c>
      <c r="G48" s="9">
        <f>FRGC16!D41</f>
        <v>0.450000000000036</v>
      </c>
      <c r="H48" s="12"/>
    </row>
    <row r="49" spans="2:8" ht="12.75">
      <c r="B49" s="82" t="s">
        <v>154</v>
      </c>
      <c r="C49" s="82" t="s">
        <v>153</v>
      </c>
      <c r="D49" s="3">
        <f>FRGC53!$F$52</f>
        <v>2020</v>
      </c>
      <c r="F49" s="9" t="str">
        <f>FRGC16!C42</f>
        <v>EQR extension ZN</v>
      </c>
      <c r="G49" s="9" t="str">
        <f>FRGC16!D42</f>
        <v>-</v>
      </c>
      <c r="H49" s="12"/>
    </row>
    <row r="50" spans="2:8" ht="12.75">
      <c r="B50" s="28" t="str">
        <f>FRGC53!D53</f>
        <v>EQR composition</v>
      </c>
      <c r="C50" s="115">
        <f>FRGC53!E53</f>
        <v>1</v>
      </c>
      <c r="D50" s="12"/>
      <c r="F50" s="9" t="str">
        <f>FRGC16!C43</f>
        <v>EQR extension ZM</v>
      </c>
      <c r="G50" s="9" t="str">
        <f>FRGC16!D43</f>
        <v>-</v>
      </c>
      <c r="H50" s="12"/>
    </row>
    <row r="51" spans="2:8" ht="12.75">
      <c r="B51" s="4" t="str">
        <f>FRGC53!D54</f>
        <v>EQR abondance Charge neuve</v>
      </c>
      <c r="C51" s="115">
        <f>FRGC53!E54</f>
        <v>0.86</v>
      </c>
      <c r="D51" s="12"/>
      <c r="F51" s="9" t="str">
        <f>FRGC16!C44</f>
        <v>EQR extension</v>
      </c>
      <c r="G51" s="9" t="str">
        <f>FRGC16!D44</f>
        <v>-</v>
      </c>
      <c r="H51" s="12"/>
    </row>
    <row r="52" spans="2:8" ht="12.75">
      <c r="B52" s="4" t="str">
        <f>FRGC53!D55</f>
        <v>EQR abondance Fier d'Ars</v>
      </c>
      <c r="C52" s="115">
        <f>FRGC53!E55</f>
        <v>0.660000000000001</v>
      </c>
      <c r="D52" s="12"/>
      <c r="F52" s="9" t="str">
        <f>FRGC16!C45</f>
        <v>EQR final</v>
      </c>
      <c r="G52" s="9">
        <f>FRGC16!D45</f>
        <v>0.725000000000018</v>
      </c>
      <c r="H52" s="133" t="str">
        <f>FRGC16!E45</f>
        <v>Bon état</v>
      </c>
    </row>
    <row r="53" spans="2:4" ht="12.75">
      <c r="B53" s="28" t="str">
        <f>FRGC53!D56</f>
        <v>EQR abondance</v>
      </c>
      <c r="C53" s="115">
        <f>FRGC53!E56</f>
        <v>0.7600000000000005</v>
      </c>
      <c r="D53" s="12"/>
    </row>
    <row r="54" spans="2:4" ht="12.75">
      <c r="B54" s="28" t="str">
        <f>FRGC53!D57</f>
        <v>EQR extension ZN</v>
      </c>
      <c r="C54" s="115">
        <f>FRGC53!E57</f>
        <v>0.680000000000001</v>
      </c>
      <c r="D54" s="12"/>
    </row>
    <row r="55" spans="2:4" ht="12.75">
      <c r="B55" s="28" t="str">
        <f>FRGC53!D59</f>
        <v>EQR final</v>
      </c>
      <c r="C55" s="115">
        <f>FRGC53!E59</f>
        <v>0.8133333333333338</v>
      </c>
      <c r="D55" s="133" t="str">
        <f>FRGC53!F59</f>
        <v>Très bon état</v>
      </c>
    </row>
  </sheetData>
  <sheetProtection/>
  <conditionalFormatting sqref="P43 P36">
    <cfRule type="cellIs" priority="4" dxfId="2" operator="equal" stopIfTrue="1">
      <formula>"Mauvais état"</formula>
    </cfRule>
    <cfRule type="cellIs" priority="5" dxfId="1" operator="equal" stopIfTrue="1">
      <formula>"Etat médiocre"</formula>
    </cfRule>
    <cfRule type="cellIs" priority="6" dxfId="0" operator="equal" stopIfTrue="1">
      <formula>"Etat moyen"</formula>
    </cfRule>
  </conditionalFormatting>
  <conditionalFormatting sqref="D38">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2:M40"/>
  <sheetViews>
    <sheetView zoomScale="70" zoomScaleNormal="70" zoomScalePageLayoutView="0" workbookViewId="0" topLeftCell="A1">
      <pane ySplit="4" topLeftCell="A5" activePane="bottomLeft" state="frozen"/>
      <selection pane="topLeft" activeCell="A1" sqref="A1"/>
      <selection pane="bottomLeft" activeCell="A11" sqref="A11"/>
    </sheetView>
  </sheetViews>
  <sheetFormatPr defaultColWidth="11.421875" defaultRowHeight="12.75"/>
  <cols>
    <col min="2" max="2" width="15.8515625" style="0" customWidth="1"/>
    <col min="3" max="3" width="18.28125" style="0" customWidth="1"/>
    <col min="4" max="4" width="17.57421875" style="0" customWidth="1"/>
    <col min="5" max="5" width="17.140625" style="0" customWidth="1"/>
    <col min="6" max="6" width="16.421875" style="0" customWidth="1"/>
    <col min="7" max="7" width="19.140625" style="0" customWidth="1"/>
    <col min="8" max="8" width="19.57421875" style="0" customWidth="1"/>
    <col min="9" max="9" width="23.28125" style="0" customWidth="1"/>
    <col min="10" max="10" width="24.421875" style="0" customWidth="1"/>
    <col min="11" max="11" width="27.421875" style="0" customWidth="1"/>
    <col min="12" max="12" width="7.421875" style="0" customWidth="1"/>
    <col min="13" max="13" width="109.00390625" style="2" customWidth="1"/>
    <col min="14" max="14" width="158.140625" style="0" customWidth="1"/>
  </cols>
  <sheetData>
    <row r="2" spans="2:4" ht="12.75">
      <c r="B2" s="82" t="s">
        <v>193</v>
      </c>
      <c r="C2" s="82" t="s">
        <v>239</v>
      </c>
      <c r="D2" s="82" t="s">
        <v>240</v>
      </c>
    </row>
    <row r="4" spans="1:13" s="9" customFormat="1" ht="39">
      <c r="A4" s="12" t="s">
        <v>121</v>
      </c>
      <c r="B4" s="12" t="s">
        <v>194</v>
      </c>
      <c r="C4" s="12" t="s">
        <v>195</v>
      </c>
      <c r="D4" s="12" t="s">
        <v>196</v>
      </c>
      <c r="E4" s="12" t="s">
        <v>197</v>
      </c>
      <c r="F4" s="12" t="s">
        <v>241</v>
      </c>
      <c r="G4" s="12" t="s">
        <v>198</v>
      </c>
      <c r="H4" s="13" t="s">
        <v>209</v>
      </c>
      <c r="I4" s="12" t="s">
        <v>199</v>
      </c>
      <c r="J4" s="12" t="s">
        <v>203</v>
      </c>
      <c r="K4" s="12" t="s">
        <v>202</v>
      </c>
      <c r="L4" s="12"/>
      <c r="M4" s="12" t="s">
        <v>210</v>
      </c>
    </row>
    <row r="5" spans="1:13" s="4" customFormat="1" ht="26.25">
      <c r="A5" s="9">
        <v>1</v>
      </c>
      <c r="B5" s="4">
        <v>1967</v>
      </c>
      <c r="C5" s="9" t="s">
        <v>201</v>
      </c>
      <c r="D5" s="9" t="s">
        <v>201</v>
      </c>
      <c r="H5" s="9"/>
      <c r="I5" s="9"/>
      <c r="J5" s="9"/>
      <c r="K5" s="9"/>
      <c r="L5" s="9"/>
      <c r="M5" s="93" t="s">
        <v>86</v>
      </c>
    </row>
    <row r="6" spans="1:13" s="4" customFormat="1" ht="12.75">
      <c r="A6" s="9">
        <v>2</v>
      </c>
      <c r="B6" s="4">
        <v>1970</v>
      </c>
      <c r="C6" s="9" t="s">
        <v>200</v>
      </c>
      <c r="D6" s="9" t="s">
        <v>200</v>
      </c>
      <c r="F6" s="9"/>
      <c r="H6" s="9"/>
      <c r="I6" s="9"/>
      <c r="J6" s="9"/>
      <c r="K6" s="9"/>
      <c r="L6" s="9"/>
      <c r="M6" s="93" t="s">
        <v>85</v>
      </c>
    </row>
    <row r="7" spans="1:13" s="4" customFormat="1" ht="13.5" thickBot="1">
      <c r="A7" s="9">
        <v>3</v>
      </c>
      <c r="B7" s="4">
        <v>2004</v>
      </c>
      <c r="C7" s="9" t="s">
        <v>200</v>
      </c>
      <c r="D7" s="9" t="s">
        <v>200</v>
      </c>
      <c r="E7" s="4">
        <v>2.28</v>
      </c>
      <c r="F7" s="9">
        <v>0.33</v>
      </c>
      <c r="H7" s="9"/>
      <c r="I7" s="9"/>
      <c r="J7" s="9"/>
      <c r="K7" s="9"/>
      <c r="L7" s="9"/>
      <c r="M7" s="93" t="s">
        <v>84</v>
      </c>
    </row>
    <row r="8" spans="1:13" s="4" customFormat="1" ht="27" thickBot="1">
      <c r="A8" s="9">
        <v>4</v>
      </c>
      <c r="B8" s="4">
        <v>2007</v>
      </c>
      <c r="C8" s="9" t="s">
        <v>200</v>
      </c>
      <c r="D8" s="9" t="s">
        <v>200</v>
      </c>
      <c r="F8" s="9"/>
      <c r="H8" s="9">
        <v>104.4</v>
      </c>
      <c r="I8" s="122">
        <v>40</v>
      </c>
      <c r="J8" s="9">
        <v>40</v>
      </c>
      <c r="K8" s="77">
        <f>J8</f>
        <v>40</v>
      </c>
      <c r="L8" s="9"/>
      <c r="M8" s="93" t="s">
        <v>83</v>
      </c>
    </row>
    <row r="9" spans="1:13" s="4" customFormat="1" ht="27" thickBot="1">
      <c r="A9" s="9" t="s">
        <v>126</v>
      </c>
      <c r="B9" s="4">
        <v>2008</v>
      </c>
      <c r="C9" s="9" t="s">
        <v>200</v>
      </c>
      <c r="D9" s="9" t="s">
        <v>200</v>
      </c>
      <c r="E9" s="4">
        <v>0.47</v>
      </c>
      <c r="F9" s="9">
        <v>0.46</v>
      </c>
      <c r="H9" s="9">
        <v>104.5</v>
      </c>
      <c r="I9" s="123">
        <v>80</v>
      </c>
      <c r="J9" s="9">
        <v>80</v>
      </c>
      <c r="K9" s="77">
        <f>J9</f>
        <v>80</v>
      </c>
      <c r="L9" s="9"/>
      <c r="M9" s="136" t="s">
        <v>82</v>
      </c>
    </row>
    <row r="10" spans="1:13" s="4" customFormat="1" ht="27" thickBot="1">
      <c r="A10" s="9">
        <v>7</v>
      </c>
      <c r="B10" s="4">
        <v>2009</v>
      </c>
      <c r="C10" s="9" t="s">
        <v>200</v>
      </c>
      <c r="D10" s="9" t="s">
        <v>200</v>
      </c>
      <c r="F10" s="9"/>
      <c r="H10" s="7">
        <v>79.4</v>
      </c>
      <c r="I10" s="123">
        <v>100</v>
      </c>
      <c r="J10" s="7">
        <v>100</v>
      </c>
      <c r="K10" s="77">
        <f>J10</f>
        <v>100</v>
      </c>
      <c r="L10" s="10"/>
      <c r="M10" s="65" t="s">
        <v>301</v>
      </c>
    </row>
    <row r="11" spans="1:13" s="4" customFormat="1" ht="39.75" thickBot="1">
      <c r="A11" s="9">
        <v>8</v>
      </c>
      <c r="B11" s="4">
        <v>2012</v>
      </c>
      <c r="C11" s="9" t="s">
        <v>200</v>
      </c>
      <c r="D11" s="9" t="s">
        <v>200</v>
      </c>
      <c r="F11" s="9"/>
      <c r="H11" s="7"/>
      <c r="I11" s="123">
        <v>97</v>
      </c>
      <c r="J11" s="7"/>
      <c r="K11" s="10">
        <v>59</v>
      </c>
      <c r="L11" s="10"/>
      <c r="M11" s="93" t="s">
        <v>152</v>
      </c>
    </row>
    <row r="12" spans="1:13" s="4" customFormat="1" ht="27" thickBot="1">
      <c r="A12" s="9" t="s">
        <v>87</v>
      </c>
      <c r="B12" s="4">
        <v>2013</v>
      </c>
      <c r="C12" s="9" t="s">
        <v>200</v>
      </c>
      <c r="D12" s="9" t="s">
        <v>200</v>
      </c>
      <c r="E12" s="4">
        <v>3.29</v>
      </c>
      <c r="F12" s="9">
        <v>1.19</v>
      </c>
      <c r="H12" s="7"/>
      <c r="I12" s="123">
        <v>100</v>
      </c>
      <c r="J12" s="7"/>
      <c r="K12" s="10">
        <v>59</v>
      </c>
      <c r="L12" s="10"/>
      <c r="M12" s="93" t="s">
        <v>80</v>
      </c>
    </row>
    <row r="13" spans="1:13" s="4" customFormat="1" ht="39.75" thickBot="1">
      <c r="A13" s="9">
        <v>11</v>
      </c>
      <c r="B13" s="4">
        <v>2014</v>
      </c>
      <c r="C13" s="9" t="s">
        <v>200</v>
      </c>
      <c r="D13" s="9" t="s">
        <v>200</v>
      </c>
      <c r="F13" s="9"/>
      <c r="H13" s="7"/>
      <c r="I13" s="123">
        <v>100</v>
      </c>
      <c r="J13" s="7"/>
      <c r="K13" s="10">
        <v>70</v>
      </c>
      <c r="L13" s="10"/>
      <c r="M13" s="167" t="s">
        <v>188</v>
      </c>
    </row>
    <row r="14" spans="1:13" s="4" customFormat="1" ht="39.75" thickBot="1">
      <c r="A14" s="9">
        <v>12</v>
      </c>
      <c r="B14" s="4">
        <v>2015</v>
      </c>
      <c r="C14" s="9" t="s">
        <v>200</v>
      </c>
      <c r="D14" s="9" t="s">
        <v>200</v>
      </c>
      <c r="F14" s="9"/>
      <c r="H14" s="7"/>
      <c r="I14" s="123">
        <v>100</v>
      </c>
      <c r="J14" s="7"/>
      <c r="K14" s="10">
        <v>44</v>
      </c>
      <c r="L14" s="10"/>
      <c r="M14" s="167" t="s">
        <v>189</v>
      </c>
    </row>
    <row r="15" spans="1:13" s="4" customFormat="1" ht="39.75" thickBot="1">
      <c r="A15" s="9">
        <v>13</v>
      </c>
      <c r="B15" s="4">
        <v>2016</v>
      </c>
      <c r="C15" s="9" t="s">
        <v>200</v>
      </c>
      <c r="D15" s="9" t="s">
        <v>200</v>
      </c>
      <c r="F15" s="9"/>
      <c r="H15" s="7"/>
      <c r="I15" s="123">
        <v>97</v>
      </c>
      <c r="J15" s="7"/>
      <c r="K15" s="10">
        <v>46</v>
      </c>
      <c r="L15" s="10"/>
      <c r="M15" s="93" t="s">
        <v>190</v>
      </c>
    </row>
    <row r="16" spans="1:13" s="4" customFormat="1" ht="39">
      <c r="A16" s="90">
        <v>14</v>
      </c>
      <c r="B16" s="4">
        <v>2017</v>
      </c>
      <c r="C16" s="9" t="s">
        <v>200</v>
      </c>
      <c r="D16" s="9" t="s">
        <v>200</v>
      </c>
      <c r="F16" s="9"/>
      <c r="H16" s="7"/>
      <c r="I16" s="7">
        <v>100</v>
      </c>
      <c r="J16" s="7"/>
      <c r="K16" s="10">
        <v>65</v>
      </c>
      <c r="L16" s="10"/>
      <c r="M16" s="93" t="s">
        <v>191</v>
      </c>
    </row>
    <row r="17" spans="1:13" s="4" customFormat="1" ht="39">
      <c r="A17" s="9">
        <v>15</v>
      </c>
      <c r="B17" s="4">
        <v>2018</v>
      </c>
      <c r="C17" s="9" t="s">
        <v>200</v>
      </c>
      <c r="D17" s="9" t="s">
        <v>200</v>
      </c>
      <c r="F17" s="9"/>
      <c r="H17" s="7"/>
      <c r="I17" s="7">
        <v>63</v>
      </c>
      <c r="J17" s="7"/>
      <c r="K17" s="10">
        <v>26</v>
      </c>
      <c r="L17" s="10"/>
      <c r="M17" s="93" t="s">
        <v>192</v>
      </c>
    </row>
    <row r="18" spans="1:13" s="4" customFormat="1" ht="39">
      <c r="A18" s="9">
        <v>16</v>
      </c>
      <c r="B18" s="4">
        <v>2019</v>
      </c>
      <c r="C18" s="9" t="s">
        <v>200</v>
      </c>
      <c r="D18" s="9" t="s">
        <v>200</v>
      </c>
      <c r="F18" s="9"/>
      <c r="H18" s="7"/>
      <c r="I18" s="7">
        <v>73</v>
      </c>
      <c r="J18" s="7"/>
      <c r="K18" s="10">
        <v>17</v>
      </c>
      <c r="L18" s="10"/>
      <c r="M18" s="143" t="s">
        <v>411</v>
      </c>
    </row>
    <row r="19" spans="1:13" s="4" customFormat="1" ht="39">
      <c r="A19" s="9">
        <v>17</v>
      </c>
      <c r="B19" s="4">
        <v>2020</v>
      </c>
      <c r="C19" s="9" t="s">
        <v>200</v>
      </c>
      <c r="D19" s="9" t="s">
        <v>200</v>
      </c>
      <c r="F19" s="9"/>
      <c r="H19" s="7"/>
      <c r="I19" s="7">
        <v>77</v>
      </c>
      <c r="J19" s="7"/>
      <c r="K19" s="10">
        <v>39</v>
      </c>
      <c r="L19" s="10"/>
      <c r="M19" s="143" t="s">
        <v>412</v>
      </c>
    </row>
    <row r="20" spans="1:13" s="4" customFormat="1" ht="39">
      <c r="A20" s="9"/>
      <c r="C20" s="9"/>
      <c r="D20" s="9"/>
      <c r="F20" s="9"/>
      <c r="H20" s="7"/>
      <c r="I20" s="7"/>
      <c r="J20" s="7"/>
      <c r="K20" s="10"/>
      <c r="L20" s="10"/>
      <c r="M20" s="143" t="s">
        <v>414</v>
      </c>
    </row>
    <row r="21" spans="1:13" s="4" customFormat="1" ht="12.75">
      <c r="A21" s="9"/>
      <c r="C21" s="9"/>
      <c r="D21" s="9"/>
      <c r="F21" s="9"/>
      <c r="H21" s="7"/>
      <c r="I21" s="7"/>
      <c r="J21" s="7"/>
      <c r="K21" s="10"/>
      <c r="L21" s="10"/>
      <c r="M21" s="8"/>
    </row>
    <row r="22" spans="1:13" s="4" customFormat="1" ht="12.75">
      <c r="A22" s="9"/>
      <c r="C22" s="9"/>
      <c r="D22" s="9"/>
      <c r="F22" s="9"/>
      <c r="H22" s="7"/>
      <c r="I22" s="7"/>
      <c r="J22" s="7"/>
      <c r="K22" s="10"/>
      <c r="L22" s="10"/>
      <c r="M22" s="8"/>
    </row>
    <row r="23" spans="1:13" s="4" customFormat="1" ht="12.75">
      <c r="A23" s="9"/>
      <c r="C23" s="9"/>
      <c r="D23" s="9"/>
      <c r="F23" s="9"/>
      <c r="H23" s="7"/>
      <c r="I23" s="7"/>
      <c r="J23" s="7"/>
      <c r="K23" s="10"/>
      <c r="L23" s="10"/>
      <c r="M23" s="8"/>
    </row>
    <row r="24" spans="1:13" s="4" customFormat="1" ht="12.75">
      <c r="A24" s="9"/>
      <c r="C24" s="9"/>
      <c r="D24" s="9"/>
      <c r="F24" s="9"/>
      <c r="H24" s="7"/>
      <c r="I24" s="7"/>
      <c r="J24" s="7"/>
      <c r="K24" s="10"/>
      <c r="L24" s="10"/>
      <c r="M24" s="8"/>
    </row>
    <row r="25" spans="1:13" s="4" customFormat="1" ht="12.75">
      <c r="A25" s="9"/>
      <c r="C25" s="9"/>
      <c r="D25" s="9"/>
      <c r="F25" s="9"/>
      <c r="H25" s="7"/>
      <c r="I25" s="7"/>
      <c r="J25" s="7"/>
      <c r="K25" s="10"/>
      <c r="L25" s="10"/>
      <c r="M25" s="8"/>
    </row>
    <row r="26" spans="1:13" s="4" customFormat="1" ht="12.75">
      <c r="A26" s="9"/>
      <c r="C26" s="9"/>
      <c r="D26" s="9"/>
      <c r="F26" s="9"/>
      <c r="H26" s="7"/>
      <c r="I26" s="7"/>
      <c r="J26" s="7"/>
      <c r="K26" s="10"/>
      <c r="L26" s="10"/>
      <c r="M26" s="8"/>
    </row>
    <row r="27" spans="1:13" s="4" customFormat="1" ht="12.75">
      <c r="A27" s="9"/>
      <c r="C27" s="9"/>
      <c r="D27" s="9"/>
      <c r="F27" s="9"/>
      <c r="H27" s="7"/>
      <c r="I27" s="7"/>
      <c r="J27" s="7"/>
      <c r="K27" s="10"/>
      <c r="L27" s="10"/>
      <c r="M27" s="8"/>
    </row>
    <row r="28" ht="12.75">
      <c r="M28" s="6"/>
    </row>
    <row r="29" spans="1:13" s="1" customFormat="1" ht="12.75">
      <c r="A29" s="28" t="s">
        <v>118</v>
      </c>
      <c r="E29" s="1">
        <f>COUNT(E5:E27)</f>
        <v>3</v>
      </c>
      <c r="F29" s="1">
        <f>COUNT(F5:F27)</f>
        <v>3</v>
      </c>
      <c r="K29" s="1">
        <f>COUNT(K5:K27)</f>
        <v>12</v>
      </c>
      <c r="M29" s="76"/>
    </row>
    <row r="30" spans="1:13" s="1" customFormat="1" ht="12.75">
      <c r="A30" s="28" t="s">
        <v>140</v>
      </c>
      <c r="B30" s="1">
        <f>LOOKUP(9999,B5:B27)</f>
        <v>2020</v>
      </c>
      <c r="E30" s="1">
        <f>LOOKUP(9999,E5:E27)</f>
        <v>3.29</v>
      </c>
      <c r="F30" s="1">
        <f>LOOKUP(9999,F5:F27)</f>
        <v>1.19</v>
      </c>
      <c r="K30" s="1">
        <f>LOOKUP(9999,K5:K27)</f>
        <v>39</v>
      </c>
      <c r="M30" s="76"/>
    </row>
    <row r="31" spans="1:13" s="1" customFormat="1" ht="12.75">
      <c r="A31" s="28" t="s">
        <v>103</v>
      </c>
      <c r="E31" s="81">
        <f>(100*(MAX(E5:E27)-E30)/MAX(E5:E27))</f>
        <v>0</v>
      </c>
      <c r="F31" s="81">
        <f>(100*(MAX(F5:F27)-F30)/MAX(F5:F27))</f>
        <v>0</v>
      </c>
      <c r="K31" s="81">
        <f>(100*(MAX(K5:K27)-K30)/MAX(K5:K27))</f>
        <v>61</v>
      </c>
      <c r="M31" s="72"/>
    </row>
    <row r="32" spans="5:11" ht="12.75">
      <c r="E32" s="19"/>
      <c r="F32" s="19"/>
      <c r="G32" s="19"/>
      <c r="H32" s="19"/>
      <c r="I32" s="19"/>
      <c r="J32" s="19"/>
      <c r="K32" s="19"/>
    </row>
    <row r="34" spans="3:5" ht="12.75">
      <c r="C34" s="82" t="s">
        <v>239</v>
      </c>
      <c r="D34" s="82" t="s">
        <v>240</v>
      </c>
      <c r="E34" s="3">
        <f>$B$30</f>
        <v>2020</v>
      </c>
    </row>
    <row r="35" spans="3:4" ht="12.75">
      <c r="C35" s="28" t="s">
        <v>48</v>
      </c>
      <c r="D35" s="42">
        <v>1</v>
      </c>
    </row>
    <row r="36" spans="3:4" ht="12.75">
      <c r="C36" s="260" t="s">
        <v>457</v>
      </c>
      <c r="D36" s="115">
        <f>+VLOOKUP(ROUND(K31,0),'calcul EQR'!$A$3:$B$104,2,FALSE)</f>
        <v>0.235</v>
      </c>
    </row>
    <row r="37" spans="3:4" ht="12.75">
      <c r="C37" s="4" t="s">
        <v>50</v>
      </c>
      <c r="D37" s="115">
        <f>+VLOOKUP(ROUND(E31,0),'calcul EQR'!$A$3:$B$104,2,FALSE)</f>
        <v>1</v>
      </c>
    </row>
    <row r="38" spans="3:4" ht="12.75">
      <c r="C38" s="28" t="s">
        <v>51</v>
      </c>
      <c r="D38" s="42">
        <f>+VLOOKUP(ROUND(F31,0),'calcul EQR'!$A$3:$B$104,2,FALSE)</f>
        <v>1</v>
      </c>
    </row>
    <row r="39" spans="3:4" ht="12.75">
      <c r="C39" s="4" t="s">
        <v>53</v>
      </c>
      <c r="D39" s="115">
        <f>AVERAGE(D37:D38)</f>
        <v>1</v>
      </c>
    </row>
    <row r="40" spans="3:5" ht="12.75">
      <c r="C40" s="28" t="s">
        <v>52</v>
      </c>
      <c r="D40" s="42">
        <f>AVERAGE(D35,D36,D39)</f>
        <v>0.745</v>
      </c>
      <c r="E40" s="78" t="str">
        <f>+IF(D40&gt;0.79,"Très bon état",IF(D40&gt;0.645,"Bon état",IF(D40&gt;0.39,"Etat moyen",IF(D40&gt;0.19,"Etat médiocre","Mauvais état"))))</f>
        <v>Bon état</v>
      </c>
    </row>
  </sheetData>
  <sheetProtection/>
  <conditionalFormatting sqref="E40">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2:V53"/>
  <sheetViews>
    <sheetView zoomScalePageLayoutView="0" workbookViewId="0" topLeftCell="A1">
      <pane ySplit="4" topLeftCell="A20" activePane="bottomLeft" state="frozen"/>
      <selection pane="topLeft" activeCell="A1" sqref="A1"/>
      <selection pane="bottomLeft" activeCell="G48" sqref="G48"/>
    </sheetView>
  </sheetViews>
  <sheetFormatPr defaultColWidth="11.421875" defaultRowHeight="12.75"/>
  <cols>
    <col min="2" max="2" width="15.8515625" style="0" customWidth="1"/>
    <col min="3" max="3" width="18.28125" style="0" customWidth="1"/>
    <col min="4" max="4" width="26.8515625" style="0" customWidth="1"/>
    <col min="5" max="5" width="17.140625" style="0" customWidth="1"/>
    <col min="6" max="6" width="20.7109375" style="0" customWidth="1"/>
    <col min="7" max="7" width="19.57421875" style="0" customWidth="1"/>
    <col min="8" max="8" width="24.421875" style="0" customWidth="1"/>
    <col min="9" max="12" width="19.57421875" style="0" customWidth="1"/>
    <col min="13" max="15" width="23.28125" style="0" customWidth="1"/>
    <col min="16" max="17" width="24.7109375" style="0" customWidth="1"/>
    <col min="18" max="19" width="20.28125" style="0" customWidth="1"/>
    <col min="20" max="20" width="23.28125" style="0" customWidth="1"/>
    <col min="21" max="21" width="6.421875" style="0" customWidth="1"/>
    <col min="22" max="22" width="131.28125" style="69" customWidth="1"/>
    <col min="23" max="23" width="3.421875" style="0" customWidth="1"/>
  </cols>
  <sheetData>
    <row r="2" spans="2:4" ht="12.75">
      <c r="B2" s="82" t="s">
        <v>193</v>
      </c>
      <c r="C2" s="82" t="s">
        <v>211</v>
      </c>
      <c r="D2" s="82" t="s">
        <v>212</v>
      </c>
    </row>
    <row r="4" spans="1:22" s="39" customFormat="1" ht="39">
      <c r="A4" s="48" t="s">
        <v>121</v>
      </c>
      <c r="B4" s="48" t="s">
        <v>194</v>
      </c>
      <c r="C4" s="48" t="s">
        <v>195</v>
      </c>
      <c r="D4" s="48" t="s">
        <v>196</v>
      </c>
      <c r="E4" s="48" t="s">
        <v>197</v>
      </c>
      <c r="F4" s="48" t="s">
        <v>213</v>
      </c>
      <c r="G4" s="48" t="s">
        <v>198</v>
      </c>
      <c r="H4" s="49" t="s">
        <v>235</v>
      </c>
      <c r="I4" s="49" t="s">
        <v>214</v>
      </c>
      <c r="J4" s="49" t="s">
        <v>215</v>
      </c>
      <c r="K4" s="49" t="s">
        <v>216</v>
      </c>
      <c r="L4" s="49" t="s">
        <v>236</v>
      </c>
      <c r="M4" s="49" t="s">
        <v>217</v>
      </c>
      <c r="N4" s="49" t="s">
        <v>220</v>
      </c>
      <c r="O4" s="49" t="s">
        <v>222</v>
      </c>
      <c r="P4" s="49" t="s">
        <v>218</v>
      </c>
      <c r="Q4" s="49" t="s">
        <v>79</v>
      </c>
      <c r="R4" s="49" t="s">
        <v>219</v>
      </c>
      <c r="S4" s="49" t="s">
        <v>223</v>
      </c>
      <c r="T4" s="49" t="s">
        <v>224</v>
      </c>
      <c r="U4" s="49"/>
      <c r="V4" s="153" t="s">
        <v>210</v>
      </c>
    </row>
    <row r="5" spans="1:22" s="39" customFormat="1" ht="26.25">
      <c r="A5" s="39">
        <v>1</v>
      </c>
      <c r="B5" s="39">
        <v>1855</v>
      </c>
      <c r="C5" s="39" t="s">
        <v>200</v>
      </c>
      <c r="D5" s="39" t="s">
        <v>200</v>
      </c>
      <c r="V5" s="153" t="s">
        <v>73</v>
      </c>
    </row>
    <row r="6" spans="1:22" s="39" customFormat="1" ht="26.25">
      <c r="A6" s="39">
        <v>2</v>
      </c>
      <c r="B6" s="39">
        <v>1984</v>
      </c>
      <c r="C6" s="39" t="s">
        <v>200</v>
      </c>
      <c r="D6" s="39" t="s">
        <v>200</v>
      </c>
      <c r="H6" s="45" t="s">
        <v>237</v>
      </c>
      <c r="L6" s="45" t="s">
        <v>238</v>
      </c>
      <c r="V6" s="154" t="s">
        <v>74</v>
      </c>
    </row>
    <row r="7" spans="1:22" s="39" customFormat="1" ht="26.25">
      <c r="A7" s="39">
        <v>2</v>
      </c>
      <c r="B7" s="39">
        <v>1989</v>
      </c>
      <c r="C7" s="39" t="s">
        <v>200</v>
      </c>
      <c r="D7" s="39" t="s">
        <v>200</v>
      </c>
      <c r="E7" s="39">
        <v>381</v>
      </c>
      <c r="F7" s="39">
        <v>6846</v>
      </c>
      <c r="V7" s="154" t="s">
        <v>75</v>
      </c>
    </row>
    <row r="8" spans="1:22" s="39" customFormat="1" ht="26.25">
      <c r="A8" s="39">
        <v>3</v>
      </c>
      <c r="B8" s="39">
        <v>2005</v>
      </c>
      <c r="C8" s="39" t="s">
        <v>200</v>
      </c>
      <c r="D8" s="39" t="s">
        <v>200</v>
      </c>
      <c r="F8" s="39">
        <v>6097</v>
      </c>
      <c r="V8" s="153" t="s">
        <v>76</v>
      </c>
    </row>
    <row r="9" spans="1:22" s="39" customFormat="1" ht="39">
      <c r="A9" s="39">
        <v>4</v>
      </c>
      <c r="B9" s="39">
        <v>2006</v>
      </c>
      <c r="C9" s="39" t="s">
        <v>200</v>
      </c>
      <c r="D9" s="39" t="s">
        <v>200</v>
      </c>
      <c r="I9" s="38" t="s">
        <v>225</v>
      </c>
      <c r="J9" s="38" t="s">
        <v>231</v>
      </c>
      <c r="M9" s="38">
        <v>90</v>
      </c>
      <c r="N9" s="38">
        <v>100</v>
      </c>
      <c r="P9" s="38">
        <v>90</v>
      </c>
      <c r="Q9" s="38">
        <v>100</v>
      </c>
      <c r="R9" s="75">
        <f aca="true" t="shared" si="0" ref="R9:S12">P9</f>
        <v>90</v>
      </c>
      <c r="S9" s="75">
        <f t="shared" si="0"/>
        <v>100</v>
      </c>
      <c r="V9" s="153" t="s">
        <v>77</v>
      </c>
    </row>
    <row r="10" spans="1:22" s="39" customFormat="1" ht="39">
      <c r="A10" s="45">
        <v>5</v>
      </c>
      <c r="B10" s="39">
        <v>2007</v>
      </c>
      <c r="C10" s="39" t="s">
        <v>200</v>
      </c>
      <c r="D10" s="39" t="s">
        <v>200</v>
      </c>
      <c r="G10" s="38">
        <v>108</v>
      </c>
      <c r="H10" s="38"/>
      <c r="I10" s="38" t="s">
        <v>226</v>
      </c>
      <c r="J10" s="38" t="s">
        <v>232</v>
      </c>
      <c r="K10" s="38"/>
      <c r="L10" s="38"/>
      <c r="M10" s="38">
        <v>60</v>
      </c>
      <c r="N10" s="38">
        <v>100</v>
      </c>
      <c r="O10" s="38"/>
      <c r="P10" s="38">
        <v>60</v>
      </c>
      <c r="Q10" s="38">
        <v>100</v>
      </c>
      <c r="R10" s="75">
        <f t="shared" si="0"/>
        <v>60</v>
      </c>
      <c r="S10" s="75">
        <f t="shared" si="0"/>
        <v>100</v>
      </c>
      <c r="T10" s="45"/>
      <c r="U10" s="45"/>
      <c r="V10" s="155" t="s">
        <v>23</v>
      </c>
    </row>
    <row r="11" spans="1:22" s="39" customFormat="1" ht="26.25">
      <c r="A11" s="45" t="s">
        <v>78</v>
      </c>
      <c r="B11" s="39">
        <v>2008</v>
      </c>
      <c r="C11" s="39" t="s">
        <v>200</v>
      </c>
      <c r="D11" s="39" t="s">
        <v>200</v>
      </c>
      <c r="E11" s="39">
        <v>104</v>
      </c>
      <c r="F11" s="39">
        <v>4569</v>
      </c>
      <c r="G11" s="38">
        <v>113</v>
      </c>
      <c r="H11" s="38"/>
      <c r="I11" s="38" t="s">
        <v>227</v>
      </c>
      <c r="J11" s="38" t="s">
        <v>233</v>
      </c>
      <c r="K11" s="38"/>
      <c r="L11" s="38"/>
      <c r="M11" s="38">
        <v>95</v>
      </c>
      <c r="N11" s="38">
        <v>100</v>
      </c>
      <c r="O11" s="38"/>
      <c r="P11" s="49">
        <v>95</v>
      </c>
      <c r="Q11" s="38">
        <v>100</v>
      </c>
      <c r="R11" s="75">
        <f t="shared" si="0"/>
        <v>95</v>
      </c>
      <c r="S11" s="75">
        <f t="shared" si="0"/>
        <v>100</v>
      </c>
      <c r="T11" s="45"/>
      <c r="U11" s="45"/>
      <c r="V11" s="153" t="s">
        <v>25</v>
      </c>
    </row>
    <row r="12" spans="1:22" s="39" customFormat="1" ht="39">
      <c r="A12" s="45">
        <v>7</v>
      </c>
      <c r="B12" s="39">
        <v>2009</v>
      </c>
      <c r="C12" s="39" t="s">
        <v>200</v>
      </c>
      <c r="D12" s="39" t="s">
        <v>200</v>
      </c>
      <c r="G12" s="38">
        <v>156</v>
      </c>
      <c r="H12" s="38"/>
      <c r="I12" s="38" t="s">
        <v>228</v>
      </c>
      <c r="J12" s="38" t="s">
        <v>234</v>
      </c>
      <c r="K12" s="38"/>
      <c r="L12" s="38"/>
      <c r="M12" s="38">
        <v>30</v>
      </c>
      <c r="N12" s="38">
        <v>100</v>
      </c>
      <c r="O12" s="38"/>
      <c r="P12" s="38">
        <v>30</v>
      </c>
      <c r="Q12" s="38">
        <v>100</v>
      </c>
      <c r="R12" s="75">
        <f t="shared" si="0"/>
        <v>30</v>
      </c>
      <c r="S12" s="75">
        <f t="shared" si="0"/>
        <v>100</v>
      </c>
      <c r="T12" s="45"/>
      <c r="U12" s="45"/>
      <c r="V12" s="156" t="s">
        <v>26</v>
      </c>
    </row>
    <row r="13" spans="1:22" s="39" customFormat="1" ht="39">
      <c r="A13" s="45">
        <v>8</v>
      </c>
      <c r="B13" s="39">
        <v>2010</v>
      </c>
      <c r="C13" s="39" t="s">
        <v>200</v>
      </c>
      <c r="D13" s="39" t="s">
        <v>200</v>
      </c>
      <c r="I13" s="45"/>
      <c r="J13" s="45"/>
      <c r="K13" s="45"/>
      <c r="L13" s="45"/>
      <c r="O13" s="38"/>
      <c r="P13" s="38"/>
      <c r="Q13" s="49"/>
      <c r="R13" s="45"/>
      <c r="S13" s="45"/>
      <c r="T13" s="45"/>
      <c r="U13" s="45"/>
      <c r="V13" s="156" t="s">
        <v>27</v>
      </c>
    </row>
    <row r="14" spans="1:22" s="39" customFormat="1" ht="39">
      <c r="A14" s="38">
        <v>8</v>
      </c>
      <c r="B14" s="39">
        <v>2011</v>
      </c>
      <c r="C14" s="39" t="s">
        <v>200</v>
      </c>
      <c r="D14" s="39" t="s">
        <v>200</v>
      </c>
      <c r="G14" s="38">
        <v>125</v>
      </c>
      <c r="H14" s="38"/>
      <c r="I14" s="45"/>
      <c r="J14" s="45"/>
      <c r="K14" s="45"/>
      <c r="L14" s="45"/>
      <c r="M14" s="38">
        <v>50</v>
      </c>
      <c r="O14" s="38"/>
      <c r="R14" s="38">
        <v>20</v>
      </c>
      <c r="S14" s="49"/>
      <c r="T14" s="38"/>
      <c r="U14" s="38"/>
      <c r="V14" s="157" t="s">
        <v>24</v>
      </c>
    </row>
    <row r="15" spans="1:22" s="39" customFormat="1" ht="39">
      <c r="A15" s="38">
        <v>8</v>
      </c>
      <c r="B15" s="68">
        <v>2012</v>
      </c>
      <c r="C15" s="39" t="s">
        <v>200</v>
      </c>
      <c r="D15" s="39" t="s">
        <v>200</v>
      </c>
      <c r="F15" s="39">
        <v>4259</v>
      </c>
      <c r="G15" s="38">
        <v>131</v>
      </c>
      <c r="H15" s="38"/>
      <c r="M15" s="38">
        <v>10</v>
      </c>
      <c r="N15" s="38" t="s">
        <v>229</v>
      </c>
      <c r="O15" s="38">
        <v>100</v>
      </c>
      <c r="R15" s="38">
        <v>3</v>
      </c>
      <c r="S15" s="38">
        <v>52</v>
      </c>
      <c r="T15" s="38">
        <v>62</v>
      </c>
      <c r="U15" s="38"/>
      <c r="V15" s="158" t="s">
        <v>28</v>
      </c>
    </row>
    <row r="16" spans="1:22" s="39" customFormat="1" ht="39">
      <c r="A16" s="38">
        <v>9</v>
      </c>
      <c r="B16" s="68">
        <v>2013</v>
      </c>
      <c r="C16" s="39" t="s">
        <v>200</v>
      </c>
      <c r="D16" s="39" t="s">
        <v>200</v>
      </c>
      <c r="G16" s="38">
        <v>120</v>
      </c>
      <c r="H16" s="38"/>
      <c r="M16" s="38">
        <v>7</v>
      </c>
      <c r="N16" s="38" t="s">
        <v>230</v>
      </c>
      <c r="O16" s="38">
        <v>100</v>
      </c>
      <c r="R16" s="38">
        <v>3</v>
      </c>
      <c r="S16" s="38">
        <v>56</v>
      </c>
      <c r="T16" s="49">
        <v>89</v>
      </c>
      <c r="U16" s="49"/>
      <c r="V16" s="158" t="s">
        <v>29</v>
      </c>
    </row>
    <row r="17" spans="1:22" s="39" customFormat="1" ht="26.25">
      <c r="A17" s="49">
        <v>10</v>
      </c>
      <c r="B17" s="68">
        <v>2014</v>
      </c>
      <c r="C17" s="39" t="s">
        <v>200</v>
      </c>
      <c r="D17" s="39" t="s">
        <v>200</v>
      </c>
      <c r="G17" s="38">
        <v>105.2</v>
      </c>
      <c r="H17" s="38"/>
      <c r="M17" s="38">
        <v>7</v>
      </c>
      <c r="N17" s="38" t="s">
        <v>229</v>
      </c>
      <c r="O17" s="38">
        <v>100</v>
      </c>
      <c r="R17" s="38">
        <v>1</v>
      </c>
      <c r="S17" s="38">
        <v>58</v>
      </c>
      <c r="T17" s="49">
        <v>89</v>
      </c>
      <c r="U17" s="49"/>
      <c r="V17" s="157" t="s">
        <v>276</v>
      </c>
    </row>
    <row r="18" spans="1:22" s="39" customFormat="1" ht="39">
      <c r="A18" s="49">
        <v>11</v>
      </c>
      <c r="B18" s="68">
        <v>2015</v>
      </c>
      <c r="C18" s="39" t="s">
        <v>200</v>
      </c>
      <c r="D18" s="39" t="s">
        <v>200</v>
      </c>
      <c r="G18" s="38">
        <v>110.8</v>
      </c>
      <c r="H18" s="38"/>
      <c r="M18" s="38">
        <v>0</v>
      </c>
      <c r="N18" s="38">
        <v>100</v>
      </c>
      <c r="O18" s="38">
        <v>97</v>
      </c>
      <c r="R18" s="38">
        <v>0</v>
      </c>
      <c r="S18" s="38">
        <v>55</v>
      </c>
      <c r="T18" s="49">
        <v>69</v>
      </c>
      <c r="U18" s="49"/>
      <c r="V18" s="158" t="s">
        <v>409</v>
      </c>
    </row>
    <row r="19" spans="1:22" s="39" customFormat="1" ht="39">
      <c r="A19" s="49" t="s">
        <v>61</v>
      </c>
      <c r="B19" s="68">
        <v>2016</v>
      </c>
      <c r="C19" s="39" t="s">
        <v>200</v>
      </c>
      <c r="D19" s="39" t="s">
        <v>200</v>
      </c>
      <c r="E19" s="68">
        <v>56.2</v>
      </c>
      <c r="G19" s="38">
        <v>137.5</v>
      </c>
      <c r="H19" s="38"/>
      <c r="M19" s="38">
        <v>0</v>
      </c>
      <c r="N19" s="38">
        <v>100</v>
      </c>
      <c r="O19" s="38">
        <v>100</v>
      </c>
      <c r="R19" s="38">
        <v>0</v>
      </c>
      <c r="S19" s="38">
        <v>68</v>
      </c>
      <c r="T19" s="49">
        <v>94</v>
      </c>
      <c r="U19" s="49"/>
      <c r="V19" s="158" t="s">
        <v>410</v>
      </c>
    </row>
    <row r="20" spans="1:22" s="39" customFormat="1" ht="39">
      <c r="A20" s="49">
        <v>14</v>
      </c>
      <c r="B20" s="68">
        <v>2017</v>
      </c>
      <c r="C20" s="39" t="s">
        <v>200</v>
      </c>
      <c r="D20" s="39" t="s">
        <v>200</v>
      </c>
      <c r="G20" s="38">
        <v>116</v>
      </c>
      <c r="H20" s="38"/>
      <c r="M20" s="38">
        <v>0</v>
      </c>
      <c r="N20" s="38">
        <v>100</v>
      </c>
      <c r="O20" s="38">
        <v>100</v>
      </c>
      <c r="R20" s="38">
        <v>0</v>
      </c>
      <c r="S20" s="38">
        <v>78</v>
      </c>
      <c r="T20" s="49">
        <v>85</v>
      </c>
      <c r="U20" s="49"/>
      <c r="V20" s="158" t="s">
        <v>415</v>
      </c>
    </row>
    <row r="21" spans="1:22" s="39" customFormat="1" ht="12.75">
      <c r="A21" s="49">
        <v>15</v>
      </c>
      <c r="B21" s="68">
        <v>2018</v>
      </c>
      <c r="C21" s="39" t="s">
        <v>200</v>
      </c>
      <c r="D21" s="39" t="s">
        <v>200</v>
      </c>
      <c r="G21" s="38">
        <v>188</v>
      </c>
      <c r="H21" s="38"/>
      <c r="M21" s="38">
        <v>0</v>
      </c>
      <c r="N21" s="38">
        <v>96.1</v>
      </c>
      <c r="O21" s="38">
        <v>100</v>
      </c>
      <c r="R21" s="38">
        <v>0</v>
      </c>
      <c r="S21" s="38">
        <v>50</v>
      </c>
      <c r="T21" s="49">
        <v>84</v>
      </c>
      <c r="U21" s="49"/>
      <c r="V21" s="297">
        <v>-17</v>
      </c>
    </row>
    <row r="22" spans="1:22" s="39" customFormat="1" ht="12.75">
      <c r="A22" s="49">
        <v>16</v>
      </c>
      <c r="B22" s="68">
        <v>2019</v>
      </c>
      <c r="C22" s="39" t="s">
        <v>200</v>
      </c>
      <c r="D22" s="39" t="s">
        <v>200</v>
      </c>
      <c r="G22" s="38">
        <v>191</v>
      </c>
      <c r="H22" s="38"/>
      <c r="M22" s="38">
        <v>0</v>
      </c>
      <c r="N22" s="38">
        <v>100</v>
      </c>
      <c r="O22" s="38">
        <v>100</v>
      </c>
      <c r="R22" s="38">
        <v>0</v>
      </c>
      <c r="S22" s="38">
        <v>68</v>
      </c>
      <c r="T22" s="49">
        <v>86</v>
      </c>
      <c r="U22" s="49"/>
      <c r="V22" s="157"/>
    </row>
    <row r="23" spans="1:22" s="39" customFormat="1" ht="12.75">
      <c r="A23" s="49">
        <v>17</v>
      </c>
      <c r="B23" s="68">
        <v>2020</v>
      </c>
      <c r="C23" s="39" t="s">
        <v>200</v>
      </c>
      <c r="D23" s="39" t="s">
        <v>200</v>
      </c>
      <c r="G23" s="38">
        <v>84</v>
      </c>
      <c r="H23" s="38"/>
      <c r="M23" s="38">
        <v>0</v>
      </c>
      <c r="N23" s="38">
        <v>96.7</v>
      </c>
      <c r="O23" s="38">
        <v>100</v>
      </c>
      <c r="R23" s="38">
        <v>0</v>
      </c>
      <c r="S23" s="38">
        <v>46</v>
      </c>
      <c r="T23" s="49">
        <v>75</v>
      </c>
      <c r="U23" s="49"/>
      <c r="V23" s="157"/>
    </row>
    <row r="24" spans="1:22" s="39" customFormat="1" ht="12.75">
      <c r="A24" s="49"/>
      <c r="B24" s="68"/>
      <c r="G24" s="38"/>
      <c r="H24" s="38"/>
      <c r="M24" s="38"/>
      <c r="N24" s="38"/>
      <c r="O24" s="38"/>
      <c r="R24" s="38"/>
      <c r="S24" s="38"/>
      <c r="T24" s="49"/>
      <c r="U24" s="49"/>
      <c r="V24" s="157"/>
    </row>
    <row r="25" spans="1:22" s="39" customFormat="1" ht="12.75">
      <c r="A25" s="49"/>
      <c r="B25" s="68"/>
      <c r="G25" s="38"/>
      <c r="H25" s="38"/>
      <c r="M25" s="38"/>
      <c r="N25" s="38"/>
      <c r="O25" s="38"/>
      <c r="R25" s="38"/>
      <c r="S25" s="38"/>
      <c r="T25" s="49"/>
      <c r="U25" s="49"/>
      <c r="V25" s="157"/>
    </row>
    <row r="26" spans="1:22" s="39" customFormat="1" ht="12.75">
      <c r="A26" s="49"/>
      <c r="B26" s="68"/>
      <c r="G26" s="38"/>
      <c r="H26" s="38"/>
      <c r="M26" s="38"/>
      <c r="N26" s="38"/>
      <c r="O26" s="38"/>
      <c r="R26" s="38"/>
      <c r="S26" s="38"/>
      <c r="T26" s="49"/>
      <c r="U26" s="49"/>
      <c r="V26" s="157"/>
    </row>
    <row r="27" spans="1:22" s="39" customFormat="1" ht="12.75">
      <c r="A27" s="49"/>
      <c r="B27" s="68"/>
      <c r="G27" s="38"/>
      <c r="H27" s="38"/>
      <c r="M27" s="38"/>
      <c r="N27" s="38"/>
      <c r="O27" s="38"/>
      <c r="R27" s="38"/>
      <c r="S27" s="38"/>
      <c r="T27" s="49"/>
      <c r="U27" s="49"/>
      <c r="V27" s="157"/>
    </row>
    <row r="28" spans="1:22" s="39" customFormat="1" ht="12.75">
      <c r="A28" s="49"/>
      <c r="B28" s="68"/>
      <c r="G28" s="38"/>
      <c r="H28" s="38"/>
      <c r="M28" s="38"/>
      <c r="N28" s="38"/>
      <c r="O28" s="38"/>
      <c r="R28" s="38"/>
      <c r="S28" s="38"/>
      <c r="T28" s="49"/>
      <c r="U28" s="49"/>
      <c r="V28" s="157"/>
    </row>
    <row r="29" spans="1:22" s="39" customFormat="1" ht="12.75">
      <c r="A29" s="49"/>
      <c r="B29" s="68"/>
      <c r="G29" s="38"/>
      <c r="H29" s="38"/>
      <c r="M29" s="38"/>
      <c r="N29" s="38"/>
      <c r="O29" s="38"/>
      <c r="R29" s="38"/>
      <c r="S29" s="38"/>
      <c r="T29" s="49"/>
      <c r="U29" s="49"/>
      <c r="V29" s="157"/>
    </row>
    <row r="30" spans="1:22" s="39" customFormat="1" ht="12.75">
      <c r="A30" s="49"/>
      <c r="B30" s="68"/>
      <c r="G30" s="38"/>
      <c r="H30" s="38"/>
      <c r="M30" s="38"/>
      <c r="N30" s="38"/>
      <c r="O30" s="38"/>
      <c r="R30" s="38"/>
      <c r="S30" s="38"/>
      <c r="T30" s="49"/>
      <c r="U30" s="49"/>
      <c r="V30" s="157"/>
    </row>
    <row r="31" spans="2:22" s="4" customFormat="1" ht="12.75">
      <c r="B31" s="68"/>
      <c r="V31" s="137"/>
    </row>
    <row r="32" ht="12.75">
      <c r="V32" s="159"/>
    </row>
    <row r="33" spans="1:22" s="28" customFormat="1" ht="12.75">
      <c r="A33" s="28" t="s">
        <v>118</v>
      </c>
      <c r="E33" s="28">
        <f>COUNT(E5:E31)</f>
        <v>3</v>
      </c>
      <c r="F33" s="28">
        <f>COUNT(F5:F31)</f>
        <v>4</v>
      </c>
      <c r="G33" s="28">
        <f>COUNT(G5:G31)</f>
        <v>13</v>
      </c>
      <c r="R33" s="28">
        <f>COUNT(R5:R31)</f>
        <v>14</v>
      </c>
      <c r="S33" s="28">
        <f>COUNT(S5:S31)</f>
        <v>13</v>
      </c>
      <c r="T33" s="28">
        <f>COUNT(T5:T31)</f>
        <v>9</v>
      </c>
      <c r="V33" s="113"/>
    </row>
    <row r="34" spans="1:22" s="28" customFormat="1" ht="12.75">
      <c r="A34" s="28" t="s">
        <v>141</v>
      </c>
      <c r="B34" s="28">
        <f>LOOKUP(9999,B5:B31)</f>
        <v>2020</v>
      </c>
      <c r="E34" s="28">
        <f>LOOKUP(9999,E5:E31)</f>
        <v>56.2</v>
      </c>
      <c r="F34" s="28">
        <f>LOOKUP(9999,F5:F31)</f>
        <v>4259</v>
      </c>
      <c r="G34" s="28">
        <f>LOOKUP(9999,G5:G31)</f>
        <v>84</v>
      </c>
      <c r="R34" s="28">
        <f>LOOKUP(9999,R5:R31)</f>
        <v>0</v>
      </c>
      <c r="S34" s="28">
        <f>LOOKUP(9999,S5:S31)</f>
        <v>46</v>
      </c>
      <c r="T34" s="28">
        <f>LOOKUP(9999,T5:T31)</f>
        <v>75</v>
      </c>
      <c r="V34" s="113"/>
    </row>
    <row r="35" spans="1:22" s="28" customFormat="1" ht="12.75">
      <c r="A35" s="28" t="s">
        <v>103</v>
      </c>
      <c r="E35" s="98">
        <f>(100*(MAX(E5:E31)-E34)/MAX(E5:E31))</f>
        <v>85.249343832021</v>
      </c>
      <c r="F35" s="98">
        <f>(100*(MAX(F5:F31)-F34)/MAX(F5:F31))</f>
        <v>37.78848962898043</v>
      </c>
      <c r="G35" s="98">
        <f>(100*(MAX(G5:G31)-G34)/MAX(G5:G31))</f>
        <v>56.02094240837696</v>
      </c>
      <c r="R35" s="100">
        <f>(100*(MAX(R5:R31)-R34)/MAX(R5:R31))</f>
        <v>100</v>
      </c>
      <c r="S35" s="100">
        <f>(100*(MAX(S5:S31)-S34)/MAX(S5:S31))</f>
        <v>54</v>
      </c>
      <c r="T35" s="100">
        <f>(100*(MAX(T5:T31)-T34)/MAX(T5:T31))</f>
        <v>20.21276595744681</v>
      </c>
      <c r="V35" s="113"/>
    </row>
    <row r="42" spans="4:6" ht="12.75">
      <c r="D42" s="82" t="s">
        <v>211</v>
      </c>
      <c r="E42" s="82" t="s">
        <v>212</v>
      </c>
      <c r="F42" s="3">
        <f>$B$34</f>
        <v>2020</v>
      </c>
    </row>
    <row r="43" spans="4:7" ht="12.75">
      <c r="D43" s="28" t="s">
        <v>48</v>
      </c>
      <c r="E43" s="42">
        <v>1</v>
      </c>
      <c r="G43" s="71"/>
    </row>
    <row r="44" spans="4:7" ht="12.75">
      <c r="D44" s="4" t="s">
        <v>458</v>
      </c>
      <c r="E44" s="115">
        <f>+VLOOKUP(ROUND(G35,0),'calcul EQR'!$A$3:$B$104,2,FALSE)</f>
        <v>0.265</v>
      </c>
      <c r="G44" s="71"/>
    </row>
    <row r="45" spans="4:7" ht="12.75">
      <c r="D45" s="4" t="s">
        <v>459</v>
      </c>
      <c r="E45" s="115">
        <f>+VLOOKUP(ROUND(R35,0),'calcul EQR'!$A$3:$B$104,2,FALSE)</f>
        <v>0.001</v>
      </c>
      <c r="G45" s="71"/>
    </row>
    <row r="46" spans="4:7" ht="12.75">
      <c r="D46" s="4" t="s">
        <v>460</v>
      </c>
      <c r="E46" s="115">
        <f>+VLOOKUP(ROUND(S35,0),'calcul EQR'!$A$3:$B$104,2,FALSE)</f>
        <v>0.277</v>
      </c>
      <c r="G46" s="71"/>
    </row>
    <row r="47" spans="4:7" ht="12.75">
      <c r="D47" s="4" t="s">
        <v>461</v>
      </c>
      <c r="E47" s="115">
        <f>+VLOOKUP(ROUND(T35,0),'calcul EQR'!$A$3:$B$104,2,FALSE)</f>
        <v>0.600000000000001</v>
      </c>
      <c r="G47" s="71"/>
    </row>
    <row r="48" spans="4:7" ht="12.75">
      <c r="D48" s="4" t="s">
        <v>457</v>
      </c>
      <c r="E48" s="115">
        <f>AVERAGE(E45:E47)</f>
        <v>0.292666666666667</v>
      </c>
      <c r="G48" s="71"/>
    </row>
    <row r="49" spans="4:7" ht="12.75">
      <c r="D49" s="28" t="s">
        <v>49</v>
      </c>
      <c r="E49" s="42">
        <f>AVERAGE(E44,E48)</f>
        <v>0.2788333333333335</v>
      </c>
      <c r="G49" s="71"/>
    </row>
    <row r="50" spans="4:7" ht="12.75">
      <c r="D50" s="4" t="s">
        <v>50</v>
      </c>
      <c r="E50" s="115">
        <f>+VLOOKUP(ROUND(E35,0),'calcul EQR'!$A$3:$B$104,2,FALSE)</f>
        <v>0.091</v>
      </c>
      <c r="G50" s="71"/>
    </row>
    <row r="51" spans="4:7" ht="12.75">
      <c r="D51" s="4" t="s">
        <v>51</v>
      </c>
      <c r="E51" s="115">
        <f>+VLOOKUP(ROUND(F35,0),'calcul EQR'!$A$3:$B$104,2,FALSE)</f>
        <v>0.420000000000063</v>
      </c>
      <c r="G51" s="71"/>
    </row>
    <row r="52" spans="4:9" ht="12.75">
      <c r="D52" s="28" t="s">
        <v>53</v>
      </c>
      <c r="E52" s="42">
        <f>AVERAGE(E50:E51)</f>
        <v>0.2555000000000315</v>
      </c>
      <c r="G52" s="79"/>
      <c r="I52" s="19" t="s">
        <v>151</v>
      </c>
    </row>
    <row r="53" spans="4:7" ht="12.75">
      <c r="D53" s="28" t="s">
        <v>52</v>
      </c>
      <c r="E53" s="42">
        <f>AVERAGE(E43,E49,E52)</f>
        <v>0.511444444444455</v>
      </c>
      <c r="F53" s="78" t="str">
        <f>+IF(E53&gt;0.79,"Très bon état",IF(E53&gt;0.645,"Bon état",IF(E53&gt;0.39,"Etat moyen",IF(E53&gt;0.19,"Etat médiocre","Mauvais état"))))</f>
        <v>Etat moyen</v>
      </c>
      <c r="G53" s="79"/>
    </row>
  </sheetData>
  <sheetProtection/>
  <conditionalFormatting sqref="F53">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P84"/>
  <sheetViews>
    <sheetView zoomScalePageLayoutView="0" workbookViewId="0" topLeftCell="A1">
      <pane xSplit="2" ySplit="3" topLeftCell="C24" activePane="bottomRight" state="frozen"/>
      <selection pane="topLeft" activeCell="A1" sqref="A1"/>
      <selection pane="topRight" activeCell="C1" sqref="C1"/>
      <selection pane="bottomLeft" activeCell="A4" sqref="A4"/>
      <selection pane="bottomRight" activeCell="P36" sqref="P36"/>
    </sheetView>
  </sheetViews>
  <sheetFormatPr defaultColWidth="11.421875" defaultRowHeight="12.75"/>
  <cols>
    <col min="2" max="2" width="15.8515625" style="16" customWidth="1"/>
    <col min="3" max="3" width="27.8515625" style="0" customWidth="1"/>
    <col min="4" max="4" width="16.57421875" style="0" customWidth="1"/>
    <col min="5" max="5" width="15.7109375" style="0" customWidth="1"/>
    <col min="6" max="6" width="19.57421875" style="0" customWidth="1"/>
    <col min="7" max="7" width="17.421875" style="0" customWidth="1"/>
    <col min="8" max="8" width="18.8515625" style="0" customWidth="1"/>
    <col min="9" max="9" width="17.57421875" style="0" customWidth="1"/>
    <col min="10" max="10" width="16.140625" style="0" customWidth="1"/>
    <col min="11" max="11" width="17.28125" style="0" customWidth="1"/>
    <col min="12" max="12" width="18.00390625" style="0" customWidth="1"/>
    <col min="13" max="13" width="18.140625" style="0" customWidth="1"/>
    <col min="14" max="14" width="5.00390625" style="0" customWidth="1"/>
    <col min="15" max="15" width="132.421875" style="162" customWidth="1"/>
    <col min="16" max="16" width="158.140625" style="0" customWidth="1"/>
  </cols>
  <sheetData>
    <row r="1" spans="2:4" ht="12.75">
      <c r="B1" s="86" t="s">
        <v>193</v>
      </c>
      <c r="C1" s="82" t="s">
        <v>243</v>
      </c>
      <c r="D1" s="82" t="s">
        <v>242</v>
      </c>
    </row>
    <row r="3" spans="2:16" s="39" customFormat="1" ht="39">
      <c r="B3" s="66" t="s">
        <v>194</v>
      </c>
      <c r="C3" s="48" t="s">
        <v>195</v>
      </c>
      <c r="D3" s="48" t="s">
        <v>196</v>
      </c>
      <c r="E3" s="48" t="s">
        <v>241</v>
      </c>
      <c r="F3" s="49" t="s">
        <v>251</v>
      </c>
      <c r="G3" s="49" t="s">
        <v>252</v>
      </c>
      <c r="H3" s="49" t="s">
        <v>255</v>
      </c>
      <c r="I3" s="49" t="s">
        <v>253</v>
      </c>
      <c r="J3" s="49" t="s">
        <v>254</v>
      </c>
      <c r="K3" s="49" t="s">
        <v>250</v>
      </c>
      <c r="L3" s="49" t="s">
        <v>256</v>
      </c>
      <c r="M3" s="49" t="s">
        <v>257</v>
      </c>
      <c r="N3" s="49"/>
      <c r="O3" s="163" t="s">
        <v>210</v>
      </c>
      <c r="P3" s="298"/>
    </row>
    <row r="4" spans="1:16" s="39" customFormat="1" ht="66">
      <c r="A4" s="39" t="s">
        <v>57</v>
      </c>
      <c r="B4" s="67">
        <v>1933</v>
      </c>
      <c r="C4" s="48"/>
      <c r="D4" s="38" t="s">
        <v>246</v>
      </c>
      <c r="E4" s="48"/>
      <c r="F4" s="49"/>
      <c r="G4" s="48"/>
      <c r="H4" s="48"/>
      <c r="I4" s="48"/>
      <c r="J4" s="48"/>
      <c r="K4" s="48"/>
      <c r="L4" s="48"/>
      <c r="M4" s="48"/>
      <c r="N4" s="48"/>
      <c r="O4" s="164" t="s">
        <v>258</v>
      </c>
      <c r="P4" s="298"/>
    </row>
    <row r="5" spans="1:16" s="39" customFormat="1" ht="26.25">
      <c r="A5" s="39" t="s">
        <v>58</v>
      </c>
      <c r="B5" s="43" t="s">
        <v>64</v>
      </c>
      <c r="C5" s="38" t="s">
        <v>249</v>
      </c>
      <c r="D5" s="45" t="s">
        <v>201</v>
      </c>
      <c r="E5" s="38"/>
      <c r="F5" s="49"/>
      <c r="G5" s="48"/>
      <c r="H5" s="48"/>
      <c r="I5" s="48"/>
      <c r="J5" s="48"/>
      <c r="K5" s="48"/>
      <c r="L5" s="48"/>
      <c r="M5" s="48"/>
      <c r="N5" s="48"/>
      <c r="O5" s="164" t="s">
        <v>259</v>
      </c>
      <c r="P5" s="298"/>
    </row>
    <row r="6" spans="1:16" s="39" customFormat="1" ht="26.25">
      <c r="A6" s="39" t="s">
        <v>123</v>
      </c>
      <c r="B6" s="43" t="s">
        <v>65</v>
      </c>
      <c r="C6" s="38" t="s">
        <v>244</v>
      </c>
      <c r="D6" s="45"/>
      <c r="E6" s="38"/>
      <c r="F6" s="49"/>
      <c r="G6" s="48"/>
      <c r="H6" s="48"/>
      <c r="I6" s="48"/>
      <c r="J6" s="48"/>
      <c r="K6" s="48"/>
      <c r="L6" s="48"/>
      <c r="M6" s="48"/>
      <c r="N6" s="48"/>
      <c r="O6" s="164" t="s">
        <v>261</v>
      </c>
      <c r="P6" s="298"/>
    </row>
    <row r="7" spans="1:16" s="39" customFormat="1" ht="26.25">
      <c r="A7" s="39" t="s">
        <v>126</v>
      </c>
      <c r="B7" s="43" t="s">
        <v>66</v>
      </c>
      <c r="C7" s="38" t="s">
        <v>244</v>
      </c>
      <c r="D7" s="45" t="s">
        <v>201</v>
      </c>
      <c r="E7" s="38"/>
      <c r="F7" s="49"/>
      <c r="G7" s="48"/>
      <c r="H7" s="48"/>
      <c r="I7" s="48"/>
      <c r="J7" s="48"/>
      <c r="K7" s="48"/>
      <c r="L7" s="48"/>
      <c r="M7" s="48"/>
      <c r="N7" s="48"/>
      <c r="O7" s="164" t="s">
        <v>262</v>
      </c>
      <c r="P7" s="298"/>
    </row>
    <row r="8" spans="1:16" s="39" customFormat="1" ht="28.5">
      <c r="A8" s="39">
        <v>7</v>
      </c>
      <c r="B8" s="43" t="s">
        <v>67</v>
      </c>
      <c r="C8" s="38" t="s">
        <v>245</v>
      </c>
      <c r="D8" s="45" t="s">
        <v>201</v>
      </c>
      <c r="E8" s="38"/>
      <c r="F8" s="49"/>
      <c r="G8" s="48"/>
      <c r="H8" s="48"/>
      <c r="I8" s="48"/>
      <c r="J8" s="48"/>
      <c r="K8" s="48"/>
      <c r="L8" s="48"/>
      <c r="M8" s="48"/>
      <c r="N8" s="48"/>
      <c r="O8" s="164" t="s">
        <v>263</v>
      </c>
      <c r="P8" s="298"/>
    </row>
    <row r="9" spans="1:16" s="39" customFormat="1" ht="12.75">
      <c r="A9" s="39" t="s">
        <v>59</v>
      </c>
      <c r="B9" s="43">
        <v>1986</v>
      </c>
      <c r="C9" s="38" t="s">
        <v>245</v>
      </c>
      <c r="D9" s="45"/>
      <c r="E9" s="38"/>
      <c r="F9" s="49"/>
      <c r="G9" s="48"/>
      <c r="H9" s="48"/>
      <c r="I9" s="48"/>
      <c r="J9" s="48"/>
      <c r="K9" s="48"/>
      <c r="L9" s="48"/>
      <c r="M9" s="48"/>
      <c r="N9" s="48"/>
      <c r="O9" s="164" t="s">
        <v>264</v>
      </c>
      <c r="P9" s="298"/>
    </row>
    <row r="10" spans="1:16" s="39" customFormat="1" ht="15">
      <c r="A10" s="39">
        <v>10</v>
      </c>
      <c r="B10" s="43" t="s">
        <v>68</v>
      </c>
      <c r="C10" s="38" t="s">
        <v>245</v>
      </c>
      <c r="D10" s="45" t="s">
        <v>201</v>
      </c>
      <c r="E10" s="38"/>
      <c r="F10" s="49"/>
      <c r="G10" s="48"/>
      <c r="H10" s="48"/>
      <c r="I10" s="48"/>
      <c r="J10" s="48"/>
      <c r="K10" s="48"/>
      <c r="L10" s="48"/>
      <c r="M10" s="48"/>
      <c r="N10" s="48"/>
      <c r="O10" s="164" t="s">
        <v>265</v>
      </c>
      <c r="P10" s="298"/>
    </row>
    <row r="11" spans="1:16" s="39" customFormat="1" ht="78.75">
      <c r="A11" s="39" t="s">
        <v>60</v>
      </c>
      <c r="B11" s="43">
        <v>1988</v>
      </c>
      <c r="C11" s="38"/>
      <c r="D11" s="38" t="s">
        <v>247</v>
      </c>
      <c r="E11" s="38"/>
      <c r="F11" s="49"/>
      <c r="G11" s="48"/>
      <c r="H11" s="48"/>
      <c r="I11" s="48"/>
      <c r="J11" s="48"/>
      <c r="K11" s="48"/>
      <c r="L11" s="48"/>
      <c r="M11" s="48"/>
      <c r="N11" s="48"/>
      <c r="O11" s="164" t="s">
        <v>290</v>
      </c>
      <c r="P11" s="298"/>
    </row>
    <row r="12" spans="1:16" s="39" customFormat="1" ht="26.25">
      <c r="A12" s="39">
        <v>22</v>
      </c>
      <c r="B12" s="43">
        <v>1989</v>
      </c>
      <c r="C12" s="38" t="s">
        <v>245</v>
      </c>
      <c r="D12" s="45"/>
      <c r="E12" s="38">
        <v>1232.18</v>
      </c>
      <c r="F12" s="49"/>
      <c r="G12" s="48"/>
      <c r="H12" s="48"/>
      <c r="I12" s="48"/>
      <c r="J12" s="48"/>
      <c r="K12" s="48"/>
      <c r="L12" s="48"/>
      <c r="M12" s="48"/>
      <c r="N12" s="48"/>
      <c r="O12" s="164" t="s">
        <v>266</v>
      </c>
      <c r="P12" s="298"/>
    </row>
    <row r="13" spans="1:16" s="39" customFormat="1" ht="26.25">
      <c r="A13" s="39" t="s">
        <v>61</v>
      </c>
      <c r="B13" s="43">
        <v>1995</v>
      </c>
      <c r="C13" s="38" t="s">
        <v>245</v>
      </c>
      <c r="D13" s="45" t="s">
        <v>201</v>
      </c>
      <c r="E13" s="38"/>
      <c r="F13" s="49"/>
      <c r="G13" s="48"/>
      <c r="H13" s="48"/>
      <c r="I13" s="48"/>
      <c r="J13" s="48"/>
      <c r="K13" s="48"/>
      <c r="L13" s="48"/>
      <c r="M13" s="48"/>
      <c r="N13" s="48"/>
      <c r="O13" s="164" t="s">
        <v>267</v>
      </c>
      <c r="P13" s="298"/>
    </row>
    <row r="14" spans="1:16" s="39" customFormat="1" ht="26.25">
      <c r="A14" s="39">
        <v>22</v>
      </c>
      <c r="B14" s="43">
        <v>1997</v>
      </c>
      <c r="C14" s="38" t="s">
        <v>245</v>
      </c>
      <c r="D14" s="45"/>
      <c r="E14" s="38">
        <v>852.38</v>
      </c>
      <c r="F14" s="49"/>
      <c r="G14" s="48"/>
      <c r="H14" s="48"/>
      <c r="I14" s="48"/>
      <c r="J14" s="48"/>
      <c r="K14" s="48"/>
      <c r="L14" s="48"/>
      <c r="M14" s="48"/>
      <c r="N14" s="48"/>
      <c r="O14" s="164" t="s">
        <v>268</v>
      </c>
      <c r="P14" s="298"/>
    </row>
    <row r="15" spans="1:16" s="39" customFormat="1" ht="26.25">
      <c r="A15" s="39" t="s">
        <v>62</v>
      </c>
      <c r="B15" s="43">
        <v>2000</v>
      </c>
      <c r="C15" s="38" t="s">
        <v>245</v>
      </c>
      <c r="D15" s="45" t="s">
        <v>201</v>
      </c>
      <c r="E15" s="38">
        <v>864.96</v>
      </c>
      <c r="F15" s="49"/>
      <c r="G15" s="48"/>
      <c r="H15" s="48"/>
      <c r="I15" s="48"/>
      <c r="J15" s="48"/>
      <c r="K15" s="48"/>
      <c r="L15" s="48"/>
      <c r="M15" s="48"/>
      <c r="N15" s="48"/>
      <c r="O15" s="164" t="s">
        <v>269</v>
      </c>
      <c r="P15" s="298"/>
    </row>
    <row r="16" spans="1:16" s="39" customFormat="1" ht="26.25">
      <c r="A16" s="39" t="s">
        <v>63</v>
      </c>
      <c r="B16" s="43" t="s">
        <v>69</v>
      </c>
      <c r="C16" s="38" t="s">
        <v>245</v>
      </c>
      <c r="D16" s="45" t="s">
        <v>201</v>
      </c>
      <c r="F16" s="49"/>
      <c r="G16" s="48"/>
      <c r="H16" s="48"/>
      <c r="I16" s="48"/>
      <c r="J16" s="48"/>
      <c r="K16" s="48"/>
      <c r="L16" s="48"/>
      <c r="M16" s="48"/>
      <c r="N16" s="48"/>
      <c r="O16" s="164" t="s">
        <v>277</v>
      </c>
      <c r="P16" s="298"/>
    </row>
    <row r="17" spans="1:16" s="39" customFormat="1" ht="26.25">
      <c r="A17" s="39">
        <v>17</v>
      </c>
      <c r="B17" s="43" t="s">
        <v>70</v>
      </c>
      <c r="C17" s="38" t="s">
        <v>245</v>
      </c>
      <c r="D17" s="45"/>
      <c r="E17" s="38"/>
      <c r="F17" s="49"/>
      <c r="G17" s="48"/>
      <c r="H17" s="48"/>
      <c r="I17" s="48"/>
      <c r="J17" s="48"/>
      <c r="K17" s="48"/>
      <c r="L17" s="48"/>
      <c r="M17" s="48"/>
      <c r="N17" s="48"/>
      <c r="O17" s="164" t="s">
        <v>281</v>
      </c>
      <c r="P17" s="298"/>
    </row>
    <row r="18" spans="1:16" s="39" customFormat="1" ht="26.25">
      <c r="A18" s="39">
        <v>17</v>
      </c>
      <c r="B18" s="43" t="s">
        <v>71</v>
      </c>
      <c r="C18" s="38" t="s">
        <v>245</v>
      </c>
      <c r="D18" s="45"/>
      <c r="E18" s="38"/>
      <c r="F18" s="38">
        <v>38.59</v>
      </c>
      <c r="G18" s="48"/>
      <c r="H18" s="48"/>
      <c r="I18" s="48"/>
      <c r="J18" s="48"/>
      <c r="K18" s="48"/>
      <c r="L18" s="48"/>
      <c r="M18" s="48"/>
      <c r="N18" s="48"/>
      <c r="O18" s="164" t="s">
        <v>282</v>
      </c>
      <c r="P18" s="298"/>
    </row>
    <row r="19" spans="1:16" s="39" customFormat="1" ht="26.25">
      <c r="A19" s="39">
        <v>23</v>
      </c>
      <c r="B19" s="43" t="s">
        <v>72</v>
      </c>
      <c r="C19" s="38"/>
      <c r="D19" s="45" t="s">
        <v>201</v>
      </c>
      <c r="E19" s="38"/>
      <c r="F19" s="49"/>
      <c r="G19" s="48"/>
      <c r="H19" s="48"/>
      <c r="I19" s="48"/>
      <c r="J19" s="48"/>
      <c r="K19" s="48"/>
      <c r="L19" s="48"/>
      <c r="M19" s="48"/>
      <c r="N19" s="48"/>
      <c r="O19" s="164" t="s">
        <v>283</v>
      </c>
      <c r="P19" s="298"/>
    </row>
    <row r="20" spans="1:16" s="39" customFormat="1" ht="39">
      <c r="A20" s="39" t="s">
        <v>94</v>
      </c>
      <c r="B20" s="43">
        <v>2007</v>
      </c>
      <c r="C20" s="38" t="s">
        <v>245</v>
      </c>
      <c r="D20" s="38" t="s">
        <v>248</v>
      </c>
      <c r="E20" s="38">
        <v>1337.65</v>
      </c>
      <c r="F20" s="38">
        <v>12</v>
      </c>
      <c r="G20" s="45">
        <v>100</v>
      </c>
      <c r="H20" s="48"/>
      <c r="I20" s="48"/>
      <c r="J20" s="67">
        <v>19.9</v>
      </c>
      <c r="K20" s="83">
        <f>J20</f>
        <v>19.9</v>
      </c>
      <c r="L20" s="48"/>
      <c r="M20" s="48"/>
      <c r="N20" s="48"/>
      <c r="O20" s="164" t="s">
        <v>284</v>
      </c>
      <c r="P20" s="298"/>
    </row>
    <row r="21" spans="1:16" s="39" customFormat="1" ht="26.25">
      <c r="A21" s="39">
        <v>20</v>
      </c>
      <c r="B21" s="43">
        <v>2008</v>
      </c>
      <c r="C21" s="38" t="s">
        <v>245</v>
      </c>
      <c r="D21" s="45" t="s">
        <v>201</v>
      </c>
      <c r="F21" s="38">
        <v>52.8</v>
      </c>
      <c r="G21" s="45">
        <v>100</v>
      </c>
      <c r="H21" s="48"/>
      <c r="I21" s="48"/>
      <c r="J21" s="67">
        <v>87.5</v>
      </c>
      <c r="K21" s="83">
        <f>J21</f>
        <v>87.5</v>
      </c>
      <c r="L21" s="48"/>
      <c r="M21" s="48"/>
      <c r="N21" s="48"/>
      <c r="O21" s="164" t="s">
        <v>294</v>
      </c>
      <c r="P21" s="298"/>
    </row>
    <row r="22" spans="1:16" s="39" customFormat="1" ht="26.25">
      <c r="A22" s="39">
        <v>24</v>
      </c>
      <c r="B22" s="43">
        <v>2009</v>
      </c>
      <c r="C22" s="38" t="s">
        <v>245</v>
      </c>
      <c r="D22" s="45" t="s">
        <v>201</v>
      </c>
      <c r="F22" s="38">
        <v>67.1</v>
      </c>
      <c r="G22" s="45">
        <v>87.5</v>
      </c>
      <c r="H22" s="48"/>
      <c r="I22" s="48"/>
      <c r="J22" s="67">
        <v>97.4</v>
      </c>
      <c r="K22" s="83">
        <f>J22</f>
        <v>97.4</v>
      </c>
      <c r="L22" s="48"/>
      <c r="M22" s="48"/>
      <c r="N22" s="48"/>
      <c r="O22" s="164" t="s">
        <v>285</v>
      </c>
      <c r="P22" s="298"/>
    </row>
    <row r="23" spans="1:16" s="39" customFormat="1" ht="26.25">
      <c r="A23" s="39">
        <v>25</v>
      </c>
      <c r="B23" s="68">
        <v>2012</v>
      </c>
      <c r="C23" s="38" t="s">
        <v>245</v>
      </c>
      <c r="D23" s="45" t="s">
        <v>201</v>
      </c>
      <c r="F23" s="38"/>
      <c r="G23" s="38">
        <v>100</v>
      </c>
      <c r="H23" s="38">
        <v>100</v>
      </c>
      <c r="I23" s="38">
        <v>100</v>
      </c>
      <c r="J23" s="43"/>
      <c r="K23" s="43">
        <v>77.9</v>
      </c>
      <c r="L23" s="38">
        <v>43.3</v>
      </c>
      <c r="M23" s="45">
        <v>67.5</v>
      </c>
      <c r="N23" s="48">
        <f aca="true" t="shared" si="0" ref="N23:N31">AVERAGE(K23:M23)</f>
        <v>62.9</v>
      </c>
      <c r="O23" s="164" t="s">
        <v>286</v>
      </c>
      <c r="P23" s="298"/>
    </row>
    <row r="24" spans="1:16" s="39" customFormat="1" ht="12.75">
      <c r="A24" s="39">
        <v>26</v>
      </c>
      <c r="B24" s="68">
        <v>2013</v>
      </c>
      <c r="C24" s="38" t="s">
        <v>245</v>
      </c>
      <c r="D24" s="45" t="s">
        <v>201</v>
      </c>
      <c r="F24" s="45"/>
      <c r="G24" s="45">
        <v>100</v>
      </c>
      <c r="H24" s="39">
        <v>100</v>
      </c>
      <c r="I24" s="39">
        <v>100</v>
      </c>
      <c r="J24" s="68"/>
      <c r="K24" s="68">
        <v>65.4</v>
      </c>
      <c r="L24" s="39">
        <v>29.2</v>
      </c>
      <c r="M24" s="39">
        <v>65.4</v>
      </c>
      <c r="N24" s="48">
        <f t="shared" si="0"/>
        <v>53.333333333333336</v>
      </c>
      <c r="O24" s="164" t="s">
        <v>295</v>
      </c>
      <c r="P24" s="298"/>
    </row>
    <row r="25" spans="1:16" s="39" customFormat="1" ht="26.25">
      <c r="A25" s="68" t="s">
        <v>31</v>
      </c>
      <c r="B25" s="68">
        <v>2014</v>
      </c>
      <c r="C25" s="38" t="s">
        <v>245</v>
      </c>
      <c r="D25" s="45" t="s">
        <v>201</v>
      </c>
      <c r="E25" s="39">
        <v>1671.79</v>
      </c>
      <c r="F25" s="45"/>
      <c r="G25" s="45">
        <v>100</v>
      </c>
      <c r="H25" s="39">
        <v>100</v>
      </c>
      <c r="I25" s="39">
        <v>100</v>
      </c>
      <c r="J25" s="68"/>
      <c r="K25" s="68">
        <v>81.3</v>
      </c>
      <c r="L25" s="39">
        <v>43.3</v>
      </c>
      <c r="M25" s="39">
        <v>58.3</v>
      </c>
      <c r="N25" s="48">
        <f t="shared" si="0"/>
        <v>60.96666666666666</v>
      </c>
      <c r="O25" s="164" t="s">
        <v>287</v>
      </c>
      <c r="P25" s="298"/>
    </row>
    <row r="26" spans="1:16" s="39" customFormat="1" ht="26.25">
      <c r="A26" s="39">
        <v>29</v>
      </c>
      <c r="B26" s="68">
        <v>2015</v>
      </c>
      <c r="C26" s="38" t="s">
        <v>245</v>
      </c>
      <c r="D26" s="45" t="s">
        <v>201</v>
      </c>
      <c r="F26" s="45"/>
      <c r="G26" s="45">
        <v>93</v>
      </c>
      <c r="H26" s="39">
        <v>93</v>
      </c>
      <c r="I26" s="39">
        <v>100</v>
      </c>
      <c r="J26" s="68"/>
      <c r="K26" s="68">
        <v>67.5</v>
      </c>
      <c r="L26" s="39">
        <v>19.2</v>
      </c>
      <c r="M26" s="39">
        <v>26.7</v>
      </c>
      <c r="N26" s="48">
        <f t="shared" si="0"/>
        <v>37.800000000000004</v>
      </c>
      <c r="O26" s="202" t="s">
        <v>288</v>
      </c>
      <c r="P26" s="298"/>
    </row>
    <row r="27" spans="1:16" s="39" customFormat="1" ht="39">
      <c r="A27" s="39">
        <v>30</v>
      </c>
      <c r="B27" s="68">
        <v>2016</v>
      </c>
      <c r="C27" s="38" t="s">
        <v>245</v>
      </c>
      <c r="D27" s="45" t="s">
        <v>201</v>
      </c>
      <c r="F27" s="45"/>
      <c r="G27" s="68">
        <v>100</v>
      </c>
      <c r="H27" s="68">
        <v>97</v>
      </c>
      <c r="I27" s="68">
        <v>100</v>
      </c>
      <c r="J27" s="68"/>
      <c r="K27" s="68">
        <v>80</v>
      </c>
      <c r="L27" s="68">
        <v>41.3</v>
      </c>
      <c r="M27" s="68">
        <v>49.6</v>
      </c>
      <c r="N27" s="48">
        <f t="shared" si="0"/>
        <v>56.96666666666667</v>
      </c>
      <c r="O27" s="202" t="s">
        <v>289</v>
      </c>
      <c r="P27" s="298"/>
    </row>
    <row r="28" spans="1:16" s="39" customFormat="1" ht="39">
      <c r="A28" s="39">
        <v>31</v>
      </c>
      <c r="B28" s="68">
        <v>2017</v>
      </c>
      <c r="C28" s="38" t="s">
        <v>245</v>
      </c>
      <c r="D28" s="45" t="s">
        <v>201</v>
      </c>
      <c r="F28" s="45"/>
      <c r="G28" s="45">
        <v>100</v>
      </c>
      <c r="H28" s="39">
        <v>97</v>
      </c>
      <c r="I28" s="39">
        <v>97</v>
      </c>
      <c r="J28" s="68"/>
      <c r="K28" s="68">
        <v>71</v>
      </c>
      <c r="L28" s="39">
        <v>20.4</v>
      </c>
      <c r="M28" s="39">
        <v>18.8</v>
      </c>
      <c r="N28" s="45">
        <f t="shared" si="0"/>
        <v>36.733333333333334</v>
      </c>
      <c r="O28" s="202" t="s">
        <v>33</v>
      </c>
      <c r="P28" s="161"/>
    </row>
    <row r="29" spans="1:16" s="39" customFormat="1" ht="39">
      <c r="A29" s="39">
        <v>32</v>
      </c>
      <c r="B29" s="68">
        <v>2018</v>
      </c>
      <c r="C29" s="207" t="s">
        <v>200</v>
      </c>
      <c r="D29" s="53" t="s">
        <v>201</v>
      </c>
      <c r="F29" s="45"/>
      <c r="G29" s="45">
        <v>100</v>
      </c>
      <c r="H29" s="39">
        <v>93</v>
      </c>
      <c r="I29" s="39">
        <v>100</v>
      </c>
      <c r="J29" s="68"/>
      <c r="K29" s="68">
        <v>79.6</v>
      </c>
      <c r="L29" s="39">
        <v>50.8</v>
      </c>
      <c r="M29" s="39">
        <v>21.7</v>
      </c>
      <c r="N29" s="45">
        <f t="shared" si="0"/>
        <v>50.69999999999999</v>
      </c>
      <c r="O29" s="202" t="s">
        <v>34</v>
      </c>
      <c r="P29" s="161"/>
    </row>
    <row r="30" spans="1:16" s="53" customFormat="1" ht="39">
      <c r="A30" s="53">
        <v>33</v>
      </c>
      <c r="B30" s="193">
        <v>2019</v>
      </c>
      <c r="C30" s="207" t="s">
        <v>200</v>
      </c>
      <c r="D30" s="53" t="s">
        <v>201</v>
      </c>
      <c r="G30" s="53">
        <v>100</v>
      </c>
      <c r="H30" s="53">
        <v>100</v>
      </c>
      <c r="I30" s="53">
        <v>100</v>
      </c>
      <c r="J30" s="193"/>
      <c r="K30" s="193">
        <v>71.3</v>
      </c>
      <c r="L30" s="53">
        <v>51.7</v>
      </c>
      <c r="M30" s="53">
        <v>29.6</v>
      </c>
      <c r="N30" s="53">
        <f t="shared" si="0"/>
        <v>50.86666666666667</v>
      </c>
      <c r="O30" s="308" t="s">
        <v>417</v>
      </c>
      <c r="P30" s="273"/>
    </row>
    <row r="31" spans="1:16" s="39" customFormat="1" ht="26.25">
      <c r="A31" s="39">
        <v>34</v>
      </c>
      <c r="B31" s="68">
        <v>2020</v>
      </c>
      <c r="C31" s="207" t="s">
        <v>200</v>
      </c>
      <c r="D31" s="53" t="s">
        <v>201</v>
      </c>
      <c r="F31" s="45"/>
      <c r="G31" s="45">
        <v>100</v>
      </c>
      <c r="H31" s="39">
        <v>93</v>
      </c>
      <c r="I31" s="39">
        <v>83</v>
      </c>
      <c r="J31" s="68"/>
      <c r="K31" s="68">
        <v>70.8</v>
      </c>
      <c r="L31" s="39">
        <v>25</v>
      </c>
      <c r="M31" s="39">
        <v>40.4</v>
      </c>
      <c r="N31" s="45">
        <f t="shared" si="0"/>
        <v>45.4</v>
      </c>
      <c r="O31" s="300" t="s">
        <v>35</v>
      </c>
      <c r="P31" s="161"/>
    </row>
    <row r="32" spans="2:16" s="39" customFormat="1" ht="39">
      <c r="B32" s="68"/>
      <c r="C32" s="38"/>
      <c r="D32" s="45"/>
      <c r="F32" s="45"/>
      <c r="G32" s="45"/>
      <c r="J32" s="68"/>
      <c r="K32" s="68"/>
      <c r="N32" s="45"/>
      <c r="O32" s="300" t="s">
        <v>36</v>
      </c>
      <c r="P32" s="299"/>
    </row>
    <row r="33" spans="2:16" s="39" customFormat="1" ht="39">
      <c r="B33" s="68"/>
      <c r="C33" s="38"/>
      <c r="D33" s="45"/>
      <c r="F33" s="45"/>
      <c r="G33" s="45"/>
      <c r="J33" s="68"/>
      <c r="K33" s="68"/>
      <c r="N33" s="45"/>
      <c r="O33" s="164" t="s">
        <v>32</v>
      </c>
      <c r="P33" s="299"/>
    </row>
    <row r="34" spans="2:16" s="39" customFormat="1" ht="39">
      <c r="B34" s="68"/>
      <c r="C34" s="38"/>
      <c r="D34" s="45"/>
      <c r="F34" s="45"/>
      <c r="G34" s="45"/>
      <c r="J34" s="68"/>
      <c r="K34" s="68"/>
      <c r="N34" s="45"/>
      <c r="O34" s="164" t="s">
        <v>345</v>
      </c>
      <c r="P34" s="87"/>
    </row>
    <row r="35" spans="2:16" s="39" customFormat="1" ht="26.25">
      <c r="B35" s="68"/>
      <c r="C35" s="38"/>
      <c r="D35" s="45"/>
      <c r="F35" s="45"/>
      <c r="G35" s="45"/>
      <c r="J35" s="68"/>
      <c r="K35" s="68"/>
      <c r="N35" s="45"/>
      <c r="O35" s="208" t="s">
        <v>408</v>
      </c>
      <c r="P35" s="298"/>
    </row>
    <row r="36" spans="2:16" s="39" customFormat="1" ht="39">
      <c r="B36" s="68"/>
      <c r="C36" s="38"/>
      <c r="D36" s="45"/>
      <c r="F36" s="45"/>
      <c r="G36" s="45"/>
      <c r="J36" s="68"/>
      <c r="K36" s="68"/>
      <c r="N36" s="45"/>
      <c r="O36" s="208" t="s">
        <v>416</v>
      </c>
      <c r="P36" s="298"/>
    </row>
    <row r="37" spans="2:16" s="39" customFormat="1" ht="46.5">
      <c r="B37" s="68"/>
      <c r="C37" s="38"/>
      <c r="D37" s="45"/>
      <c r="F37" s="45"/>
      <c r="G37" s="45"/>
      <c r="J37" s="68"/>
      <c r="K37" s="68"/>
      <c r="N37" s="45"/>
      <c r="O37" s="261" t="s">
        <v>490</v>
      </c>
      <c r="P37" s="298"/>
    </row>
    <row r="38" spans="2:15" s="39" customFormat="1" ht="12.75">
      <c r="B38" s="68"/>
      <c r="C38" s="38"/>
      <c r="D38" s="45"/>
      <c r="F38" s="45"/>
      <c r="G38" s="45"/>
      <c r="J38" s="68"/>
      <c r="K38" s="68"/>
      <c r="N38" s="45"/>
      <c r="O38" s="164"/>
    </row>
    <row r="39" spans="2:15" s="39" customFormat="1" ht="12.75">
      <c r="B39" s="68"/>
      <c r="C39" s="38"/>
      <c r="D39" s="45"/>
      <c r="F39" s="45"/>
      <c r="G39" s="45"/>
      <c r="J39" s="68"/>
      <c r="K39" s="68"/>
      <c r="N39" s="45"/>
      <c r="O39" s="164"/>
    </row>
    <row r="40" spans="1:15" s="107" customFormat="1" ht="12.75">
      <c r="A40"/>
      <c r="B40" s="16"/>
      <c r="C40"/>
      <c r="D40" s="5"/>
      <c r="E40"/>
      <c r="F40"/>
      <c r="G40"/>
      <c r="H40"/>
      <c r="I40"/>
      <c r="J40"/>
      <c r="K40"/>
      <c r="L40"/>
      <c r="M40"/>
      <c r="O40" s="165"/>
    </row>
    <row r="41" spans="1:15" s="4" customFormat="1" ht="12.75">
      <c r="A41" s="28" t="s">
        <v>118</v>
      </c>
      <c r="B41" s="101"/>
      <c r="D41" s="8"/>
      <c r="E41" s="28">
        <f>COUNT(E4:E39)</f>
        <v>5</v>
      </c>
      <c r="F41" s="28"/>
      <c r="G41" s="28"/>
      <c r="H41" s="28"/>
      <c r="I41" s="28"/>
      <c r="J41" s="28"/>
      <c r="K41" s="28">
        <f>COUNT(K20:K39)</f>
        <v>12</v>
      </c>
      <c r="L41" s="28">
        <f>COUNT(L23:L39)</f>
        <v>9</v>
      </c>
      <c r="M41" s="28">
        <f>COUNT(M23:M39)</f>
        <v>9</v>
      </c>
      <c r="O41" s="166"/>
    </row>
    <row r="42" spans="1:15" s="4" customFormat="1" ht="12.75">
      <c r="A42" s="28" t="s">
        <v>141</v>
      </c>
      <c r="B42" s="28">
        <f>LOOKUP(9999,B4:B39)</f>
        <v>2020</v>
      </c>
      <c r="D42" s="8"/>
      <c r="E42" s="28">
        <f>LOOKUP(9999,E4:E39)</f>
        <v>1671.79</v>
      </c>
      <c r="F42" s="28"/>
      <c r="G42" s="28"/>
      <c r="H42" s="28"/>
      <c r="I42" s="28"/>
      <c r="J42" s="28"/>
      <c r="K42" s="28">
        <f>LOOKUP(9999,K4:K39)</f>
        <v>70.8</v>
      </c>
      <c r="L42" s="28">
        <f>LOOKUP(9999,L4:L39)</f>
        <v>25</v>
      </c>
      <c r="M42" s="28">
        <f>LOOKUP(9999,M4:M39)</f>
        <v>40.4</v>
      </c>
      <c r="O42" s="166"/>
    </row>
    <row r="43" spans="1:15" s="4" customFormat="1" ht="12.75">
      <c r="A43" s="28" t="s">
        <v>103</v>
      </c>
      <c r="B43" s="101"/>
      <c r="D43" s="8"/>
      <c r="E43" s="98">
        <f>(100*(MAX(E4:E39)-E42)/MAX(E4:E39))</f>
        <v>0</v>
      </c>
      <c r="F43" s="28"/>
      <c r="G43" s="28"/>
      <c r="H43" s="28"/>
      <c r="I43" s="28"/>
      <c r="J43" s="28"/>
      <c r="K43" s="98">
        <f>(100*(MAX(K4:K39)-K42)/MAX(K4:K39))</f>
        <v>27.31006160164272</v>
      </c>
      <c r="L43" s="98">
        <f>(100*(MAX(L4:L39)-L42)/MAX(L4:L39))</f>
        <v>51.6441005802708</v>
      </c>
      <c r="M43" s="98">
        <f>(100*(MAX(M4:M39)-M42)/MAX(M4:M39))</f>
        <v>40.148148148148145</v>
      </c>
      <c r="O43" s="166"/>
    </row>
    <row r="44" spans="4:14" ht="12.75">
      <c r="D44" s="5"/>
      <c r="N44" s="27"/>
    </row>
    <row r="45" spans="3:5" ht="12.75">
      <c r="C45" s="82" t="s">
        <v>243</v>
      </c>
      <c r="D45" s="82" t="s">
        <v>242</v>
      </c>
      <c r="E45" s="1">
        <f>$B$42</f>
        <v>2020</v>
      </c>
    </row>
    <row r="46" spans="3:4" ht="12.75">
      <c r="C46" s="28" t="s">
        <v>48</v>
      </c>
      <c r="D46" s="42">
        <v>1</v>
      </c>
    </row>
    <row r="47" spans="3:4" ht="14.25">
      <c r="C47" s="8" t="s">
        <v>462</v>
      </c>
      <c r="D47" s="247">
        <f>+VLOOKUP(ROUND(K43,0),'calcul EQR'!$A$3:$B$104,2,FALSE)</f>
        <v>0.529999999999994</v>
      </c>
    </row>
    <row r="48" spans="3:4" ht="14.25">
      <c r="C48" s="8" t="s">
        <v>463</v>
      </c>
      <c r="D48" s="247">
        <f>+VLOOKUP(ROUND(L43,0),'calcul EQR'!$A$3:$B$104,2,FALSE)</f>
        <v>0.289</v>
      </c>
    </row>
    <row r="49" spans="3:4" ht="14.25">
      <c r="C49" s="8" t="s">
        <v>464</v>
      </c>
      <c r="D49" s="247">
        <f>+VLOOKUP(ROUND(M43,0),'calcul EQR'!$A$3:$B$104,2,FALSE)</f>
        <v>0.400000000000081</v>
      </c>
    </row>
    <row r="50" spans="3:4" ht="12.75">
      <c r="C50" s="28" t="s">
        <v>457</v>
      </c>
      <c r="D50" s="42">
        <f>AVERAGE(D47:D49)</f>
        <v>0.4063333333333583</v>
      </c>
    </row>
    <row r="51" spans="3:4" ht="14.25">
      <c r="C51" s="28" t="s">
        <v>51</v>
      </c>
      <c r="D51" s="254">
        <f>+VLOOKUP(ROUND(E43,0),'calcul EQR'!$A$3:$B$104,2,FALSE)</f>
        <v>1</v>
      </c>
    </row>
    <row r="52" spans="3:4" ht="12.75">
      <c r="C52" s="28"/>
      <c r="D52" s="42"/>
    </row>
    <row r="53" spans="3:5" ht="12.75">
      <c r="C53" s="28" t="s">
        <v>52</v>
      </c>
      <c r="D53" s="42">
        <f>AVERAGE(D46,D50,D51)</f>
        <v>0.8021111111111194</v>
      </c>
      <c r="E53" s="78" t="str">
        <f>+IF(D53&gt;0.79,"Très bon état",IF(D53&gt;0.645,"Bon état",IF(D53&gt;0.39,"Etat moyen",IF(D53&gt;0.19,"Etat médiocre","Mauvais état"))))</f>
        <v>Très bon état</v>
      </c>
    </row>
    <row r="54" ht="12.75">
      <c r="D54" s="5"/>
    </row>
    <row r="55" ht="12.75">
      <c r="D55" s="5"/>
    </row>
    <row r="56" ht="12.75">
      <c r="D56" s="5"/>
    </row>
    <row r="57" ht="12.75">
      <c r="D57" s="5"/>
    </row>
    <row r="58" spans="3:4" ht="12.75">
      <c r="C58" s="6"/>
      <c r="D58" s="5"/>
    </row>
    <row r="59" spans="3:4" ht="12.75">
      <c r="C59" s="6"/>
      <c r="D59" s="5"/>
    </row>
    <row r="60" spans="3:4" ht="12.75">
      <c r="C60" s="6"/>
      <c r="D60" s="5"/>
    </row>
    <row r="61" spans="3:4" ht="12.75">
      <c r="C61" s="6"/>
      <c r="D61" s="5"/>
    </row>
    <row r="62" spans="3:4" ht="12.75">
      <c r="C62" s="6"/>
      <c r="D62" s="5"/>
    </row>
    <row r="63" spans="3:4" ht="12.75">
      <c r="C63" s="6"/>
      <c r="D63" s="5"/>
    </row>
    <row r="64" spans="3:4" ht="12.75">
      <c r="C64" s="6"/>
      <c r="D64" s="5"/>
    </row>
    <row r="65" spans="3:4" ht="12.75">
      <c r="C65" s="6"/>
      <c r="D65" s="5"/>
    </row>
    <row r="66" spans="3:4" ht="12.75">
      <c r="C66" s="6"/>
      <c r="D66" s="5"/>
    </row>
    <row r="67" spans="3:4" ht="12.75">
      <c r="C67" s="6"/>
      <c r="D67" s="5"/>
    </row>
    <row r="68" spans="3:4" ht="12.75">
      <c r="C68" s="6"/>
      <c r="D68" s="5"/>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 r="C81" s="6"/>
    </row>
    <row r="82" ht="12.75">
      <c r="C82" s="6"/>
    </row>
    <row r="83" ht="12.75">
      <c r="C83" s="6"/>
    </row>
    <row r="84" ht="12.75">
      <c r="C84" s="14"/>
    </row>
  </sheetData>
  <sheetProtection/>
  <conditionalFormatting sqref="E53">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N59"/>
  <sheetViews>
    <sheetView zoomScale="85" zoomScaleNormal="85" zoomScalePageLayoutView="0" workbookViewId="0" topLeftCell="F1">
      <pane ySplit="5" topLeftCell="A33" activePane="bottomLeft" state="frozen"/>
      <selection pane="topLeft" activeCell="A1" sqref="A1"/>
      <selection pane="bottomLeft" activeCell="G59" sqref="G59"/>
    </sheetView>
  </sheetViews>
  <sheetFormatPr defaultColWidth="11.00390625" defaultRowHeight="12.75"/>
  <cols>
    <col min="1" max="1" width="11.421875" style="231" customWidth="1"/>
    <col min="2" max="2" width="19.8515625" style="231" customWidth="1"/>
    <col min="3" max="3" width="20.00390625" style="231" customWidth="1"/>
    <col min="4" max="4" width="36.00390625" style="231" customWidth="1"/>
    <col min="5" max="5" width="17.57421875" style="231" bestFit="1" customWidth="1"/>
    <col min="6" max="6" width="21.140625" style="231" customWidth="1"/>
    <col min="7" max="7" width="20.28125" style="231" customWidth="1"/>
    <col min="8" max="8" width="19.7109375" style="231" customWidth="1"/>
    <col min="9" max="9" width="17.28125" style="231" customWidth="1"/>
    <col min="10" max="11" width="18.28125" style="231" customWidth="1"/>
    <col min="12" max="12" width="19.00390625" style="231" customWidth="1"/>
    <col min="13" max="13" width="11.00390625" style="231" customWidth="1"/>
    <col min="14" max="14" width="92.7109375" style="301" customWidth="1"/>
    <col min="15" max="16384" width="11.00390625" style="231" customWidth="1"/>
  </cols>
  <sheetData>
    <row r="1" ht="12.75">
      <c r="F1" s="232" t="s">
        <v>150</v>
      </c>
    </row>
    <row r="2" spans="2:4" ht="12.75">
      <c r="B2" s="233" t="s">
        <v>193</v>
      </c>
      <c r="C2" s="233" t="s">
        <v>154</v>
      </c>
      <c r="D2" s="233" t="s">
        <v>153</v>
      </c>
    </row>
    <row r="5" spans="1:14" s="39" customFormat="1" ht="52.5">
      <c r="A5" s="48" t="s">
        <v>121</v>
      </c>
      <c r="B5" s="48" t="s">
        <v>194</v>
      </c>
      <c r="C5" s="48" t="s">
        <v>195</v>
      </c>
      <c r="D5" s="48" t="s">
        <v>196</v>
      </c>
      <c r="E5" s="48" t="s">
        <v>197</v>
      </c>
      <c r="F5" s="48" t="s">
        <v>185</v>
      </c>
      <c r="G5" s="49" t="s">
        <v>89</v>
      </c>
      <c r="H5" s="49" t="s">
        <v>90</v>
      </c>
      <c r="I5" s="49" t="s">
        <v>270</v>
      </c>
      <c r="J5" s="49" t="s">
        <v>271</v>
      </c>
      <c r="K5" s="49" t="s">
        <v>272</v>
      </c>
      <c r="L5" s="49" t="s">
        <v>273</v>
      </c>
      <c r="M5" s="49"/>
      <c r="N5" s="49" t="s">
        <v>210</v>
      </c>
    </row>
    <row r="6" spans="1:14" s="39" customFormat="1" ht="26.25">
      <c r="A6" s="39" t="s">
        <v>137</v>
      </c>
      <c r="B6" s="38">
        <v>1920</v>
      </c>
      <c r="C6" s="38" t="s">
        <v>330</v>
      </c>
      <c r="D6" s="38" t="s">
        <v>335</v>
      </c>
      <c r="E6" s="63" t="s">
        <v>336</v>
      </c>
      <c r="F6" s="60">
        <v>552.3</v>
      </c>
      <c r="N6" s="160" t="s">
        <v>353</v>
      </c>
    </row>
    <row r="7" spans="1:14" s="39" customFormat="1" ht="26.25">
      <c r="A7" s="39" t="s">
        <v>138</v>
      </c>
      <c r="B7" s="45">
        <v>1933</v>
      </c>
      <c r="C7" s="38" t="s">
        <v>200</v>
      </c>
      <c r="D7" s="38"/>
      <c r="N7" s="160" t="s">
        <v>355</v>
      </c>
    </row>
    <row r="8" spans="1:14" s="39" customFormat="1" ht="52.5">
      <c r="A8" s="39">
        <v>3</v>
      </c>
      <c r="B8" s="38" t="s">
        <v>144</v>
      </c>
      <c r="C8" s="38" t="s">
        <v>333</v>
      </c>
      <c r="D8" s="38" t="s">
        <v>337</v>
      </c>
      <c r="N8" s="160" t="s">
        <v>356</v>
      </c>
    </row>
    <row r="9" spans="1:14" s="39" customFormat="1" ht="26.25">
      <c r="A9" s="39" t="s">
        <v>139</v>
      </c>
      <c r="B9" s="38" t="s">
        <v>145</v>
      </c>
      <c r="C9" s="38" t="s">
        <v>330</v>
      </c>
      <c r="D9" s="38" t="s">
        <v>330</v>
      </c>
      <c r="N9" s="160" t="s">
        <v>357</v>
      </c>
    </row>
    <row r="10" spans="1:14" s="39" customFormat="1" ht="26.25">
      <c r="A10" s="39" t="s">
        <v>126</v>
      </c>
      <c r="B10" s="38" t="s">
        <v>146</v>
      </c>
      <c r="C10" s="38" t="s">
        <v>245</v>
      </c>
      <c r="D10" s="38" t="s">
        <v>338</v>
      </c>
      <c r="N10" s="160" t="s">
        <v>359</v>
      </c>
    </row>
    <row r="11" spans="1:14" s="39" customFormat="1" ht="52.5">
      <c r="A11" s="39" t="s">
        <v>142</v>
      </c>
      <c r="B11" s="38" t="s">
        <v>147</v>
      </c>
      <c r="C11" s="38" t="s">
        <v>334</v>
      </c>
      <c r="D11" s="38" t="s">
        <v>349</v>
      </c>
      <c r="N11" s="160" t="s">
        <v>360</v>
      </c>
    </row>
    <row r="12" spans="1:14" s="39" customFormat="1" ht="26.25">
      <c r="A12" s="39">
        <v>11</v>
      </c>
      <c r="B12" s="38" t="s">
        <v>148</v>
      </c>
      <c r="C12" s="38" t="s">
        <v>331</v>
      </c>
      <c r="D12" s="38" t="s">
        <v>350</v>
      </c>
      <c r="N12" s="160" t="s">
        <v>361</v>
      </c>
    </row>
    <row r="13" spans="1:14" s="39" customFormat="1" ht="28.5">
      <c r="A13" s="39">
        <v>17</v>
      </c>
      <c r="B13" s="38">
        <v>1989</v>
      </c>
      <c r="C13" s="38" t="s">
        <v>245</v>
      </c>
      <c r="D13" s="62"/>
      <c r="F13" s="38">
        <v>360</v>
      </c>
      <c r="N13" s="160" t="s">
        <v>0</v>
      </c>
    </row>
    <row r="14" spans="1:14" s="39" customFormat="1" ht="26.25">
      <c r="A14" s="39">
        <v>12</v>
      </c>
      <c r="B14" s="38">
        <v>1994</v>
      </c>
      <c r="C14" s="38" t="s">
        <v>332</v>
      </c>
      <c r="D14" s="45" t="s">
        <v>351</v>
      </c>
      <c r="F14" s="38"/>
      <c r="N14" s="160" t="s">
        <v>1</v>
      </c>
    </row>
    <row r="15" spans="1:14" s="39" customFormat="1" ht="26.25">
      <c r="A15" s="39">
        <v>17</v>
      </c>
      <c r="B15" s="38">
        <v>1997</v>
      </c>
      <c r="C15" s="38" t="s">
        <v>330</v>
      </c>
      <c r="D15" s="62"/>
      <c r="F15" s="38">
        <v>460</v>
      </c>
      <c r="N15" s="160" t="s">
        <v>2</v>
      </c>
    </row>
    <row r="16" spans="1:14" s="39" customFormat="1" ht="28.5">
      <c r="A16" s="39" t="s">
        <v>143</v>
      </c>
      <c r="B16" s="38">
        <v>2006</v>
      </c>
      <c r="C16" s="38" t="s">
        <v>245</v>
      </c>
      <c r="D16" s="38" t="s">
        <v>244</v>
      </c>
      <c r="F16" s="38">
        <v>673</v>
      </c>
      <c r="G16" s="38">
        <v>32.1</v>
      </c>
      <c r="H16" s="38">
        <v>100</v>
      </c>
      <c r="I16" s="38"/>
      <c r="J16" s="39">
        <v>53.2</v>
      </c>
      <c r="K16" s="75">
        <f>J16</f>
        <v>53.2</v>
      </c>
      <c r="N16" s="160" t="s">
        <v>3</v>
      </c>
    </row>
    <row r="17" spans="1:14" s="39" customFormat="1" ht="12.75">
      <c r="A17" s="39">
        <v>18</v>
      </c>
      <c r="B17" s="38">
        <v>2007</v>
      </c>
      <c r="C17" s="38" t="s">
        <v>330</v>
      </c>
      <c r="D17" s="38" t="s">
        <v>244</v>
      </c>
      <c r="F17" s="38"/>
      <c r="G17" s="38">
        <v>23.9</v>
      </c>
      <c r="H17" s="38">
        <v>100</v>
      </c>
      <c r="I17" s="38"/>
      <c r="J17" s="39">
        <v>39.6</v>
      </c>
      <c r="K17" s="75">
        <f>J17</f>
        <v>39.6</v>
      </c>
      <c r="N17" s="160" t="s">
        <v>4</v>
      </c>
    </row>
    <row r="18" spans="1:14" s="39" customFormat="1" ht="39">
      <c r="A18" s="39">
        <v>14</v>
      </c>
      <c r="B18" s="38">
        <v>2009</v>
      </c>
      <c r="C18" s="38" t="s">
        <v>245</v>
      </c>
      <c r="D18" s="38" t="s">
        <v>352</v>
      </c>
      <c r="G18" s="38">
        <v>67.4</v>
      </c>
      <c r="H18" s="38">
        <v>100</v>
      </c>
      <c r="I18" s="38"/>
      <c r="J18" s="39">
        <v>100</v>
      </c>
      <c r="K18" s="75">
        <f>J18</f>
        <v>100</v>
      </c>
      <c r="N18" s="160" t="s">
        <v>5</v>
      </c>
    </row>
    <row r="19" spans="1:14" s="39" customFormat="1" ht="39">
      <c r="A19" s="39" t="s">
        <v>363</v>
      </c>
      <c r="B19" s="39">
        <v>2011</v>
      </c>
      <c r="C19" s="38" t="s">
        <v>245</v>
      </c>
      <c r="D19" s="45" t="s">
        <v>274</v>
      </c>
      <c r="K19" s="39">
        <v>97</v>
      </c>
      <c r="N19" s="160" t="s">
        <v>6</v>
      </c>
    </row>
    <row r="20" spans="1:14" s="39" customFormat="1" ht="39">
      <c r="A20" s="39">
        <v>21</v>
      </c>
      <c r="B20" s="39">
        <v>2012</v>
      </c>
      <c r="C20" s="43" t="s">
        <v>245</v>
      </c>
      <c r="D20" s="67" t="s">
        <v>274</v>
      </c>
      <c r="E20" s="68"/>
      <c r="F20" s="68"/>
      <c r="G20" s="68"/>
      <c r="H20" s="68">
        <f>30/0.3</f>
        <v>100</v>
      </c>
      <c r="I20" s="102">
        <f>29/0.3</f>
        <v>96.66666666666667</v>
      </c>
      <c r="J20" s="68"/>
      <c r="K20" s="68">
        <v>100</v>
      </c>
      <c r="L20" s="68">
        <v>35</v>
      </c>
      <c r="N20" s="160" t="s">
        <v>45</v>
      </c>
    </row>
    <row r="21" spans="1:14" s="39" customFormat="1" ht="26.25">
      <c r="A21" s="39">
        <v>22</v>
      </c>
      <c r="B21" s="39">
        <v>2013</v>
      </c>
      <c r="C21" s="43" t="s">
        <v>245</v>
      </c>
      <c r="D21" s="67" t="s">
        <v>358</v>
      </c>
      <c r="E21" s="68"/>
      <c r="F21" s="68"/>
      <c r="G21" s="68"/>
      <c r="H21" s="68">
        <f>30/0.3</f>
        <v>100</v>
      </c>
      <c r="I21" s="102">
        <f>26/0.3</f>
        <v>86.66666666666667</v>
      </c>
      <c r="J21" s="68"/>
      <c r="K21" s="68">
        <v>100</v>
      </c>
      <c r="L21" s="68">
        <v>19</v>
      </c>
      <c r="N21" s="160" t="s">
        <v>46</v>
      </c>
    </row>
    <row r="22" spans="1:14" s="39" customFormat="1" ht="39">
      <c r="A22" s="39" t="s">
        <v>95</v>
      </c>
      <c r="B22" s="39">
        <v>2014</v>
      </c>
      <c r="C22" s="43" t="s">
        <v>245</v>
      </c>
      <c r="D22" s="67" t="s">
        <v>358</v>
      </c>
      <c r="E22" s="68"/>
      <c r="F22" s="68">
        <v>566</v>
      </c>
      <c r="G22" s="68"/>
      <c r="H22" s="68">
        <f>30/0.3</f>
        <v>100</v>
      </c>
      <c r="I22" s="68">
        <f>24/0.3</f>
        <v>80</v>
      </c>
      <c r="J22" s="68"/>
      <c r="K22" s="68">
        <v>100</v>
      </c>
      <c r="L22" s="68">
        <v>24</v>
      </c>
      <c r="N22" s="160" t="s">
        <v>47</v>
      </c>
    </row>
    <row r="23" spans="1:14" s="39" customFormat="1" ht="39">
      <c r="A23" s="39">
        <v>25</v>
      </c>
      <c r="B23" s="39">
        <v>2015</v>
      </c>
      <c r="C23" s="43" t="s">
        <v>245</v>
      </c>
      <c r="D23" s="67" t="s">
        <v>358</v>
      </c>
      <c r="E23" s="234">
        <f>50/100/100</f>
        <v>0.005</v>
      </c>
      <c r="F23" s="68"/>
      <c r="G23" s="68"/>
      <c r="H23" s="68">
        <f>30/0.3</f>
        <v>100</v>
      </c>
      <c r="I23" s="68">
        <f>24/0.3</f>
        <v>80</v>
      </c>
      <c r="J23" s="68"/>
      <c r="K23" s="68">
        <v>98</v>
      </c>
      <c r="L23" s="68">
        <v>41</v>
      </c>
      <c r="N23" s="160" t="s">
        <v>56</v>
      </c>
    </row>
    <row r="24" spans="1:14" s="39" customFormat="1" ht="26.25">
      <c r="A24" s="39">
        <v>26</v>
      </c>
      <c r="B24" s="39">
        <v>2016</v>
      </c>
      <c r="C24" s="39" t="s">
        <v>245</v>
      </c>
      <c r="D24" s="67" t="s">
        <v>358</v>
      </c>
      <c r="H24" s="39">
        <v>100</v>
      </c>
      <c r="I24" s="39">
        <v>100</v>
      </c>
      <c r="K24" s="39">
        <v>100</v>
      </c>
      <c r="L24" s="39">
        <v>75</v>
      </c>
      <c r="N24" s="160" t="s">
        <v>88</v>
      </c>
    </row>
    <row r="25" spans="1:14" s="39" customFormat="1" ht="39">
      <c r="A25" s="39">
        <v>27</v>
      </c>
      <c r="B25" s="39">
        <v>2017</v>
      </c>
      <c r="C25" s="39" t="s">
        <v>245</v>
      </c>
      <c r="D25" s="67" t="s">
        <v>358</v>
      </c>
      <c r="H25" s="39">
        <v>100</v>
      </c>
      <c r="I25" s="39">
        <v>100</v>
      </c>
      <c r="K25" s="39">
        <v>100</v>
      </c>
      <c r="L25" s="39">
        <v>75</v>
      </c>
      <c r="N25" s="302" t="s">
        <v>40</v>
      </c>
    </row>
    <row r="26" spans="1:14" s="39" customFormat="1" ht="52.5">
      <c r="A26" s="39">
        <v>28</v>
      </c>
      <c r="B26" s="39">
        <v>2018</v>
      </c>
      <c r="C26" s="39" t="s">
        <v>245</v>
      </c>
      <c r="D26" s="67" t="s">
        <v>358</v>
      </c>
      <c r="H26" s="39">
        <v>100</v>
      </c>
      <c r="I26" s="39">
        <v>100</v>
      </c>
      <c r="K26" s="39">
        <v>96</v>
      </c>
      <c r="L26" s="39">
        <v>77</v>
      </c>
      <c r="N26" s="164" t="s">
        <v>39</v>
      </c>
    </row>
    <row r="27" spans="1:14" s="39" customFormat="1" ht="52.5">
      <c r="A27" s="39">
        <v>29</v>
      </c>
      <c r="B27" s="39">
        <v>2019</v>
      </c>
      <c r="C27" s="39" t="s">
        <v>245</v>
      </c>
      <c r="D27" s="67" t="s">
        <v>358</v>
      </c>
      <c r="K27" s="39">
        <v>100</v>
      </c>
      <c r="L27" s="39">
        <v>65</v>
      </c>
      <c r="N27" s="164" t="s">
        <v>38</v>
      </c>
    </row>
    <row r="28" spans="1:14" s="39" customFormat="1" ht="66">
      <c r="A28" s="39">
        <v>30</v>
      </c>
      <c r="B28" s="39">
        <v>2020</v>
      </c>
      <c r="C28" s="39" t="s">
        <v>245</v>
      </c>
      <c r="D28" s="67" t="s">
        <v>358</v>
      </c>
      <c r="K28" s="39">
        <v>93</v>
      </c>
      <c r="L28" s="39">
        <v>64</v>
      </c>
      <c r="N28" s="164" t="s">
        <v>37</v>
      </c>
    </row>
    <row r="29" s="39" customFormat="1" ht="26.25">
      <c r="N29" s="303" t="s">
        <v>96</v>
      </c>
    </row>
    <row r="30" s="39" customFormat="1" ht="52.5">
      <c r="N30" s="164" t="s">
        <v>275</v>
      </c>
    </row>
    <row r="31" s="39" customFormat="1" ht="52.5">
      <c r="N31" s="304" t="s">
        <v>30</v>
      </c>
    </row>
    <row r="32" s="39" customFormat="1" ht="52.5">
      <c r="N32" s="155" t="s">
        <v>346</v>
      </c>
    </row>
    <row r="33" s="39" customFormat="1" ht="52.5">
      <c r="N33" s="158" t="s">
        <v>396</v>
      </c>
    </row>
    <row r="34" s="39" customFormat="1" ht="52.5">
      <c r="N34" s="158" t="s">
        <v>448</v>
      </c>
    </row>
    <row r="35" s="39" customFormat="1" ht="52.5">
      <c r="N35" s="294" t="s">
        <v>451</v>
      </c>
    </row>
    <row r="36" s="39" customFormat="1" ht="12.75">
      <c r="N36" s="294"/>
    </row>
    <row r="37" s="39" customFormat="1" ht="12.75">
      <c r="N37" s="294"/>
    </row>
    <row r="38" s="39" customFormat="1" ht="12.75">
      <c r="N38" s="294"/>
    </row>
    <row r="39" s="39" customFormat="1" ht="12.75">
      <c r="N39" s="294"/>
    </row>
    <row r="40" s="39" customFormat="1" ht="12.75">
      <c r="N40" s="294"/>
    </row>
    <row r="41" s="39" customFormat="1" ht="12.75">
      <c r="N41" s="294"/>
    </row>
    <row r="42" s="39" customFormat="1" ht="12.75">
      <c r="N42" s="294"/>
    </row>
    <row r="43" s="39" customFormat="1" ht="12.75">
      <c r="N43" s="294"/>
    </row>
    <row r="44" s="39" customFormat="1" ht="12.75">
      <c r="N44" s="294"/>
    </row>
    <row r="45" s="39" customFormat="1" ht="12.75">
      <c r="N45" s="294"/>
    </row>
    <row r="46" s="39" customFormat="1" ht="12.75">
      <c r="N46" s="157"/>
    </row>
    <row r="48" spans="1:14" s="39" customFormat="1" ht="12.75">
      <c r="A48" s="48" t="s">
        <v>118</v>
      </c>
      <c r="F48" s="235">
        <f>COUNT(F7:F46)</f>
        <v>4</v>
      </c>
      <c r="G48" s="235"/>
      <c r="H48" s="235"/>
      <c r="I48" s="235"/>
      <c r="J48" s="235"/>
      <c r="K48" s="235">
        <f>COUNT(K6:K46)</f>
        <v>13</v>
      </c>
      <c r="L48" s="236">
        <f>COUNT(L6:L46)</f>
        <v>9</v>
      </c>
      <c r="M48" s="237"/>
      <c r="N48" s="157"/>
    </row>
    <row r="49" spans="1:14" s="39" customFormat="1" ht="12.75">
      <c r="A49" s="48" t="s">
        <v>141</v>
      </c>
      <c r="B49" s="235">
        <f>LOOKUP(9999,B7:B46)</f>
        <v>2020</v>
      </c>
      <c r="F49" s="235">
        <f>LOOKUP(9999,F7:F46)</f>
        <v>566</v>
      </c>
      <c r="G49" s="235"/>
      <c r="H49" s="235"/>
      <c r="I49" s="235"/>
      <c r="J49" s="235"/>
      <c r="K49" s="235">
        <f>LOOKUP(9999,K7:K46)</f>
        <v>93</v>
      </c>
      <c r="L49" s="235">
        <f>LOOKUP(9999,L7:L46)</f>
        <v>64</v>
      </c>
      <c r="M49" s="237"/>
      <c r="N49" s="157"/>
    </row>
    <row r="50" spans="1:14" s="39" customFormat="1" ht="14.25">
      <c r="A50" s="48" t="s">
        <v>103</v>
      </c>
      <c r="F50" s="238">
        <f>IF(F48&lt;2,"-1",(100*(MAX(F7:F46)-F49)/MAX(F7:F46)))</f>
        <v>15.898959881129272</v>
      </c>
      <c r="G50" s="235"/>
      <c r="H50" s="235"/>
      <c r="I50" s="235"/>
      <c r="J50" s="235"/>
      <c r="K50" s="238">
        <f>IF(K48&lt;2,"-1",(100*(MAX(K7:K46)-K49)/MAX(K7:K46)))</f>
        <v>7</v>
      </c>
      <c r="L50" s="238">
        <f>IF(L48&lt;2,"-1",(100*(MAX(L7:L46)-L49)/MAX(L7:L46)))</f>
        <v>16.883116883116884</v>
      </c>
      <c r="N50" s="157"/>
    </row>
    <row r="51" spans="2:14" s="239" customFormat="1" ht="14.25">
      <c r="B51" s="240"/>
      <c r="F51" s="241"/>
      <c r="G51" s="242"/>
      <c r="H51" s="242"/>
      <c r="I51" s="242"/>
      <c r="J51" s="242"/>
      <c r="K51" s="241"/>
      <c r="L51" s="241"/>
      <c r="N51" s="305"/>
    </row>
    <row r="52" spans="4:6" ht="12.75">
      <c r="D52" s="233" t="s">
        <v>154</v>
      </c>
      <c r="E52" s="233" t="s">
        <v>153</v>
      </c>
      <c r="F52" s="243">
        <f>$B$49</f>
        <v>2020</v>
      </c>
    </row>
    <row r="53" spans="4:5" ht="12.75">
      <c r="D53" s="48" t="s">
        <v>48</v>
      </c>
      <c r="E53" s="244">
        <v>1</v>
      </c>
    </row>
    <row r="54" spans="4:5" ht="14.25">
      <c r="D54" s="39" t="s">
        <v>465</v>
      </c>
      <c r="E54" s="255">
        <f>+VLOOKUP(ROUND(K50,0),'calcul EQR'!$A$3:$B$104,2,FALSE)</f>
        <v>0.86</v>
      </c>
    </row>
    <row r="55" spans="4:5" ht="14.25">
      <c r="D55" s="39" t="s">
        <v>466</v>
      </c>
      <c r="E55" s="256">
        <f>+VLOOKUP(ROUND(L50,0),'calcul EQR'!$A$3:$B$104,2,FALSE)</f>
        <v>0.660000000000001</v>
      </c>
    </row>
    <row r="56" spans="4:5" ht="12.75">
      <c r="D56" s="48" t="s">
        <v>467</v>
      </c>
      <c r="E56" s="244">
        <f>AVERAGE(E54:E55)</f>
        <v>0.7600000000000005</v>
      </c>
    </row>
    <row r="57" spans="4:5" ht="14.25">
      <c r="D57" s="48" t="s">
        <v>51</v>
      </c>
      <c r="E57" s="257">
        <f>+VLOOKUP(ROUND(F50,0),'calcul EQR'!$A$3:$B$104,2,FALSE)</f>
        <v>0.680000000000001</v>
      </c>
    </row>
    <row r="58" spans="4:5" ht="12.75">
      <c r="D58" s="39"/>
      <c r="E58" s="258"/>
    </row>
    <row r="59" spans="4:6" ht="12.75">
      <c r="D59" s="48" t="s">
        <v>52</v>
      </c>
      <c r="E59" s="244">
        <f>AVERAGE(E53,E56,E57)</f>
        <v>0.8133333333333338</v>
      </c>
      <c r="F59" s="245" t="str">
        <f>+IF(E59&gt;0.79,"Très bon état",IF(E59&gt;0.645,"Bon état",IF(E59&gt;0.39,"Etat moyen",IF(E59&gt;0.19,"Etat médiocre","Mauvais état"))))</f>
        <v>Très bon état</v>
      </c>
    </row>
  </sheetData>
  <sheetProtection/>
  <conditionalFormatting sqref="F59">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A2:L42"/>
  <sheetViews>
    <sheetView zoomScalePageLayoutView="0" workbookViewId="0" topLeftCell="E1">
      <selection activeCell="G29" sqref="G29"/>
    </sheetView>
  </sheetViews>
  <sheetFormatPr defaultColWidth="11.421875" defaultRowHeight="12.75"/>
  <cols>
    <col min="2" max="2" width="24.00390625" style="0" customWidth="1"/>
    <col min="3" max="3" width="18.140625" style="0" bestFit="1" customWidth="1"/>
    <col min="4" max="4" width="12.57421875" style="0" bestFit="1" customWidth="1"/>
    <col min="5" max="5" width="17.57421875" style="0" bestFit="1" customWidth="1"/>
    <col min="6" max="6" width="17.8515625" style="0" bestFit="1" customWidth="1"/>
    <col min="7" max="7" width="21.7109375" style="0" customWidth="1"/>
    <col min="8" max="8" width="18.7109375" style="0" bestFit="1" customWidth="1"/>
    <col min="9" max="9" width="23.7109375" style="0" bestFit="1" customWidth="1"/>
    <col min="10" max="10" width="25.28125" style="0" bestFit="1" customWidth="1"/>
    <col min="11" max="11" width="26.00390625" style="0" bestFit="1" customWidth="1"/>
    <col min="12" max="12" width="107.8515625" style="0" customWidth="1"/>
  </cols>
  <sheetData>
    <row r="2" spans="2:8" ht="12.75">
      <c r="B2" s="82" t="s">
        <v>193</v>
      </c>
      <c r="C2" s="82" t="s">
        <v>156</v>
      </c>
      <c r="D2" s="82" t="s">
        <v>155</v>
      </c>
      <c r="H2" s="61"/>
    </row>
    <row r="4" spans="1:12" s="11" customFormat="1" ht="39">
      <c r="A4" s="57" t="s">
        <v>121</v>
      </c>
      <c r="B4" s="23" t="s">
        <v>194</v>
      </c>
      <c r="C4" s="24" t="s">
        <v>195</v>
      </c>
      <c r="D4" s="24" t="s">
        <v>196</v>
      </c>
      <c r="E4" s="24" t="s">
        <v>197</v>
      </c>
      <c r="F4" s="24" t="s">
        <v>185</v>
      </c>
      <c r="G4" s="24" t="s">
        <v>468</v>
      </c>
      <c r="H4" s="25" t="s">
        <v>209</v>
      </c>
      <c r="I4" s="24" t="s">
        <v>199</v>
      </c>
      <c r="J4" s="24" t="s">
        <v>203</v>
      </c>
      <c r="K4" s="24" t="s">
        <v>202</v>
      </c>
      <c r="L4" s="13" t="s">
        <v>210</v>
      </c>
    </row>
    <row r="5" spans="1:12" s="4" customFormat="1" ht="26.25">
      <c r="A5" s="9">
        <v>1</v>
      </c>
      <c r="B5" s="21">
        <v>1976</v>
      </c>
      <c r="C5" s="9" t="s">
        <v>200</v>
      </c>
      <c r="D5" s="9" t="s">
        <v>200</v>
      </c>
      <c r="E5" s="9" t="s">
        <v>325</v>
      </c>
      <c r="F5" s="9"/>
      <c r="G5" s="9"/>
      <c r="H5" s="9"/>
      <c r="I5" s="9"/>
      <c r="J5" s="9"/>
      <c r="K5" s="9"/>
      <c r="L5" s="93" t="s">
        <v>326</v>
      </c>
    </row>
    <row r="6" spans="1:12" s="4" customFormat="1" ht="26.25">
      <c r="A6" s="9">
        <v>2</v>
      </c>
      <c r="B6" s="21">
        <v>1991</v>
      </c>
      <c r="C6" s="9" t="s">
        <v>200</v>
      </c>
      <c r="D6" s="9" t="s">
        <v>200</v>
      </c>
      <c r="E6" s="9" t="s">
        <v>325</v>
      </c>
      <c r="F6" s="21">
        <v>208</v>
      </c>
      <c r="G6" s="9"/>
      <c r="H6" s="9"/>
      <c r="I6" s="9"/>
      <c r="J6" s="9"/>
      <c r="K6" s="9"/>
      <c r="L6" s="93" t="s">
        <v>328</v>
      </c>
    </row>
    <row r="7" spans="1:12" s="4" customFormat="1" ht="39">
      <c r="A7" s="9">
        <v>2</v>
      </c>
      <c r="B7" s="21">
        <v>1993</v>
      </c>
      <c r="C7" s="9" t="s">
        <v>200</v>
      </c>
      <c r="D7" s="9" t="s">
        <v>200</v>
      </c>
      <c r="E7" s="9" t="s">
        <v>325</v>
      </c>
      <c r="F7" s="21">
        <v>236</v>
      </c>
      <c r="G7" s="9"/>
      <c r="H7" s="9"/>
      <c r="I7" s="9"/>
      <c r="J7" s="9"/>
      <c r="K7" s="9"/>
      <c r="L7" s="93" t="s">
        <v>329</v>
      </c>
    </row>
    <row r="8" spans="1:12" s="4" customFormat="1" ht="12.75">
      <c r="A8" s="9">
        <v>2</v>
      </c>
      <c r="B8" s="21">
        <v>1996</v>
      </c>
      <c r="C8" s="9" t="s">
        <v>200</v>
      </c>
      <c r="D8" s="9" t="s">
        <v>200</v>
      </c>
      <c r="E8" s="9" t="s">
        <v>325</v>
      </c>
      <c r="F8" s="21">
        <v>249</v>
      </c>
      <c r="G8" s="9"/>
      <c r="H8" s="9"/>
      <c r="I8" s="9"/>
      <c r="J8" s="9"/>
      <c r="K8" s="9"/>
      <c r="L8" s="65" t="s">
        <v>136</v>
      </c>
    </row>
    <row r="9" spans="1:12" s="4" customFormat="1" ht="39">
      <c r="A9" s="9">
        <v>2</v>
      </c>
      <c r="B9" s="21">
        <v>1997</v>
      </c>
      <c r="C9" s="9" t="s">
        <v>200</v>
      </c>
      <c r="D9" s="9" t="s">
        <v>200</v>
      </c>
      <c r="E9" s="9" t="s">
        <v>325</v>
      </c>
      <c r="F9" s="21">
        <v>313</v>
      </c>
      <c r="G9" s="9"/>
      <c r="H9" s="9"/>
      <c r="I9" s="9"/>
      <c r="J9" s="9"/>
      <c r="K9" s="9"/>
      <c r="L9" s="65" t="s">
        <v>41</v>
      </c>
    </row>
    <row r="10" spans="1:12" s="4" customFormat="1" ht="12.75">
      <c r="A10" s="9">
        <v>2</v>
      </c>
      <c r="B10" s="21">
        <v>1998</v>
      </c>
      <c r="C10" s="9" t="s">
        <v>200</v>
      </c>
      <c r="D10" s="9" t="s">
        <v>200</v>
      </c>
      <c r="E10" s="9" t="s">
        <v>325</v>
      </c>
      <c r="F10" s="21">
        <v>423</v>
      </c>
      <c r="G10" s="9"/>
      <c r="H10" s="9"/>
      <c r="I10" s="9"/>
      <c r="J10" s="9"/>
      <c r="K10" s="9"/>
      <c r="L10" s="65" t="s">
        <v>306</v>
      </c>
    </row>
    <row r="11" spans="1:12" s="4" customFormat="1" ht="52.5">
      <c r="A11" s="9">
        <v>2</v>
      </c>
      <c r="B11" s="21">
        <v>2005</v>
      </c>
      <c r="C11" s="9" t="s">
        <v>200</v>
      </c>
      <c r="D11" s="9" t="s">
        <v>200</v>
      </c>
      <c r="E11" s="9" t="s">
        <v>325</v>
      </c>
      <c r="F11" s="21">
        <v>586</v>
      </c>
      <c r="G11" s="9"/>
      <c r="H11" s="9"/>
      <c r="I11" s="9"/>
      <c r="J11" s="9"/>
      <c r="K11" s="9"/>
      <c r="L11" s="143" t="s">
        <v>449</v>
      </c>
    </row>
    <row r="12" spans="1:12" s="4" customFormat="1" ht="52.5">
      <c r="A12" s="9" t="s">
        <v>260</v>
      </c>
      <c r="B12" s="9">
        <v>2006</v>
      </c>
      <c r="C12" s="9" t="s">
        <v>200</v>
      </c>
      <c r="D12" s="9" t="s">
        <v>200</v>
      </c>
      <c r="E12" s="9" t="s">
        <v>325</v>
      </c>
      <c r="F12" s="9">
        <v>437</v>
      </c>
      <c r="G12" s="9"/>
      <c r="H12" s="9">
        <v>151</v>
      </c>
      <c r="I12" s="9">
        <v>100</v>
      </c>
      <c r="J12" s="9">
        <v>100</v>
      </c>
      <c r="K12" s="77">
        <f>J12</f>
        <v>100</v>
      </c>
      <c r="L12" s="143" t="s">
        <v>450</v>
      </c>
    </row>
    <row r="13" spans="1:11" s="4" customFormat="1" ht="12.75">
      <c r="A13" s="9" t="s">
        <v>125</v>
      </c>
      <c r="B13" s="9">
        <v>2009</v>
      </c>
      <c r="C13" s="9" t="s">
        <v>200</v>
      </c>
      <c r="D13" s="9" t="s">
        <v>200</v>
      </c>
      <c r="E13" s="9" t="s">
        <v>325</v>
      </c>
      <c r="F13" s="9">
        <v>452</v>
      </c>
      <c r="G13" s="9"/>
      <c r="H13" s="9">
        <v>98</v>
      </c>
      <c r="I13" s="9">
        <v>100</v>
      </c>
      <c r="J13" s="9">
        <v>100</v>
      </c>
      <c r="K13" s="77">
        <f>J13</f>
        <v>100</v>
      </c>
    </row>
    <row r="14" spans="1:11" s="4" customFormat="1" ht="12.75">
      <c r="A14" s="9">
        <v>4</v>
      </c>
      <c r="B14" s="9">
        <v>2011</v>
      </c>
      <c r="C14" s="9" t="s">
        <v>200</v>
      </c>
      <c r="D14" s="9" t="s">
        <v>200</v>
      </c>
      <c r="E14" s="9" t="s">
        <v>325</v>
      </c>
      <c r="F14" s="9"/>
      <c r="G14" s="9"/>
      <c r="H14" s="9"/>
      <c r="I14" s="9"/>
      <c r="J14" s="9"/>
      <c r="K14" s="9"/>
    </row>
    <row r="15" spans="1:11" s="4" customFormat="1" ht="12.75">
      <c r="A15" s="9">
        <v>4</v>
      </c>
      <c r="B15" s="9">
        <v>2012</v>
      </c>
      <c r="C15" s="9" t="s">
        <v>200</v>
      </c>
      <c r="D15" s="9" t="s">
        <v>200</v>
      </c>
      <c r="E15" s="9" t="s">
        <v>325</v>
      </c>
      <c r="F15" s="9"/>
      <c r="G15" s="9"/>
      <c r="H15" s="9"/>
      <c r="I15" s="9">
        <v>100</v>
      </c>
      <c r="J15" s="9"/>
      <c r="K15" s="9">
        <v>93.5</v>
      </c>
    </row>
    <row r="16" spans="1:11" s="4" customFormat="1" ht="12.75">
      <c r="A16" s="9">
        <v>4</v>
      </c>
      <c r="B16" s="9">
        <v>2013</v>
      </c>
      <c r="C16" s="9" t="s">
        <v>200</v>
      </c>
      <c r="D16" s="9" t="s">
        <v>200</v>
      </c>
      <c r="E16" s="9" t="s">
        <v>325</v>
      </c>
      <c r="F16" s="9"/>
      <c r="G16" s="9"/>
      <c r="H16" s="9"/>
      <c r="I16" s="9">
        <v>100</v>
      </c>
      <c r="J16" s="9"/>
      <c r="K16" s="9">
        <v>95.7</v>
      </c>
    </row>
    <row r="17" spans="1:11" s="4" customFormat="1" ht="12.75">
      <c r="A17" s="99">
        <v>6</v>
      </c>
      <c r="B17" s="9">
        <v>2014</v>
      </c>
      <c r="C17" s="9" t="s">
        <v>200</v>
      </c>
      <c r="D17" s="9" t="s">
        <v>200</v>
      </c>
      <c r="E17" s="9" t="s">
        <v>325</v>
      </c>
      <c r="F17" s="9"/>
      <c r="G17" s="9"/>
      <c r="H17" s="9"/>
      <c r="I17" s="9">
        <v>100</v>
      </c>
      <c r="J17" s="9"/>
      <c r="K17" s="9">
        <v>70</v>
      </c>
    </row>
    <row r="18" spans="1:11" s="4" customFormat="1" ht="12.75">
      <c r="A18" s="99">
        <v>6</v>
      </c>
      <c r="B18" s="9">
        <v>2015</v>
      </c>
      <c r="C18" s="9" t="s">
        <v>200</v>
      </c>
      <c r="D18" s="9" t="s">
        <v>200</v>
      </c>
      <c r="E18" s="9" t="s">
        <v>325</v>
      </c>
      <c r="F18" s="9"/>
      <c r="G18" s="9"/>
      <c r="H18" s="9"/>
      <c r="I18" s="9"/>
      <c r="J18" s="9"/>
      <c r="K18" s="9">
        <v>82.5</v>
      </c>
    </row>
    <row r="19" spans="1:11" s="4" customFormat="1" ht="12.75">
      <c r="A19" s="9">
        <v>6</v>
      </c>
      <c r="B19" s="9">
        <v>2016</v>
      </c>
      <c r="C19" s="9" t="s">
        <v>200</v>
      </c>
      <c r="D19" s="9" t="s">
        <v>200</v>
      </c>
      <c r="E19" s="9" t="s">
        <v>325</v>
      </c>
      <c r="F19" s="9"/>
      <c r="G19" s="9"/>
      <c r="H19" s="9"/>
      <c r="I19" s="9"/>
      <c r="J19" s="9"/>
      <c r="K19" s="9">
        <v>93.3</v>
      </c>
    </row>
    <row r="20" spans="1:11" s="4" customFormat="1" ht="12.75">
      <c r="A20" s="9">
        <v>6</v>
      </c>
      <c r="B20" s="9">
        <v>2017</v>
      </c>
      <c r="C20" s="9" t="s">
        <v>200</v>
      </c>
      <c r="D20" s="9" t="s">
        <v>200</v>
      </c>
      <c r="E20" s="9" t="s">
        <v>325</v>
      </c>
      <c r="F20" s="9"/>
      <c r="G20" s="9"/>
      <c r="H20" s="9"/>
      <c r="I20" s="9">
        <v>100</v>
      </c>
      <c r="J20" s="9"/>
      <c r="K20" s="9">
        <v>95.4</v>
      </c>
    </row>
    <row r="21" spans="1:11" s="4" customFormat="1" ht="12.75">
      <c r="A21" s="9">
        <v>6</v>
      </c>
      <c r="B21" s="9">
        <v>2018</v>
      </c>
      <c r="C21" s="9" t="s">
        <v>200</v>
      </c>
      <c r="D21" s="9" t="s">
        <v>200</v>
      </c>
      <c r="E21" s="9" t="s">
        <v>325</v>
      </c>
      <c r="F21" s="9"/>
      <c r="G21" s="9"/>
      <c r="H21" s="9"/>
      <c r="I21" s="9"/>
      <c r="J21" s="9"/>
      <c r="K21" s="9">
        <v>93.1</v>
      </c>
    </row>
    <row r="22" spans="1:11" s="4" customFormat="1" ht="12.75">
      <c r="A22" s="9">
        <v>7</v>
      </c>
      <c r="B22" s="9">
        <v>2019</v>
      </c>
      <c r="C22" s="9" t="s">
        <v>200</v>
      </c>
      <c r="D22" s="9" t="s">
        <v>200</v>
      </c>
      <c r="E22" s="9" t="s">
        <v>325</v>
      </c>
      <c r="F22" s="9"/>
      <c r="G22" s="9"/>
      <c r="H22" s="9"/>
      <c r="I22" s="9"/>
      <c r="J22" s="9"/>
      <c r="K22" s="9">
        <v>84</v>
      </c>
    </row>
    <row r="23" spans="1:11" s="4" customFormat="1" ht="12.75">
      <c r="A23" s="9">
        <v>8</v>
      </c>
      <c r="B23" s="9">
        <v>2020</v>
      </c>
      <c r="C23" s="9" t="s">
        <v>200</v>
      </c>
      <c r="D23" s="9" t="s">
        <v>200</v>
      </c>
      <c r="E23" s="9" t="s">
        <v>325</v>
      </c>
      <c r="F23" s="9"/>
      <c r="G23" s="9"/>
      <c r="H23" s="9"/>
      <c r="I23" s="9"/>
      <c r="J23" s="9"/>
      <c r="K23" s="9">
        <v>82</v>
      </c>
    </row>
    <row r="24" spans="1:11" s="4" customFormat="1" ht="12.75">
      <c r="A24" s="9"/>
      <c r="B24" s="9"/>
      <c r="C24" s="9"/>
      <c r="D24" s="9"/>
      <c r="E24" s="9"/>
      <c r="F24" s="9"/>
      <c r="G24" s="9"/>
      <c r="H24" s="9"/>
      <c r="I24" s="9"/>
      <c r="J24" s="9"/>
      <c r="K24" s="9"/>
    </row>
    <row r="25" spans="1:11" s="4" customFormat="1" ht="12.75">
      <c r="A25" s="9"/>
      <c r="B25" s="9"/>
      <c r="C25" s="9"/>
      <c r="D25" s="9"/>
      <c r="E25" s="9"/>
      <c r="F25" s="9"/>
      <c r="G25" s="9"/>
      <c r="H25" s="9"/>
      <c r="I25" s="9"/>
      <c r="J25" s="9"/>
      <c r="K25" s="9"/>
    </row>
    <row r="26" spans="1:11" s="4" customFormat="1" ht="12.75">
      <c r="A26" s="9"/>
      <c r="B26" s="9"/>
      <c r="C26" s="9"/>
      <c r="D26" s="9"/>
      <c r="E26" s="9"/>
      <c r="F26" s="9"/>
      <c r="G26" s="9"/>
      <c r="H26" s="9"/>
      <c r="I26" s="9"/>
      <c r="J26" s="9"/>
      <c r="K26" s="9"/>
    </row>
    <row r="27" spans="1:11" s="4" customFormat="1" ht="12.75">
      <c r="A27" s="9"/>
      <c r="B27" s="9"/>
      <c r="C27" s="9"/>
      <c r="D27" s="9"/>
      <c r="E27" s="9"/>
      <c r="F27" s="9"/>
      <c r="G27" s="9"/>
      <c r="H27" s="9"/>
      <c r="I27" s="9"/>
      <c r="J27" s="9"/>
      <c r="K27" s="9"/>
    </row>
    <row r="28" spans="1:11" s="4" customFormat="1" ht="12.75">
      <c r="A28" s="9"/>
      <c r="B28" s="9"/>
      <c r="C28" s="9"/>
      <c r="D28" s="9"/>
      <c r="E28" s="9"/>
      <c r="F28" s="9"/>
      <c r="G28" s="9"/>
      <c r="H28" s="9"/>
      <c r="I28" s="9"/>
      <c r="J28" s="9"/>
      <c r="K28" s="9"/>
    </row>
    <row r="29" spans="1:11" s="4" customFormat="1" ht="12.75">
      <c r="A29" s="9"/>
      <c r="B29" s="9"/>
      <c r="C29" s="9"/>
      <c r="D29" s="9"/>
      <c r="E29" s="9"/>
      <c r="F29" s="9"/>
      <c r="G29" s="9"/>
      <c r="H29" s="9"/>
      <c r="I29" s="9"/>
      <c r="J29" s="9"/>
      <c r="K29" s="9"/>
    </row>
    <row r="30" s="4" customFormat="1" ht="12.75">
      <c r="B30" s="9"/>
    </row>
    <row r="32" spans="1:11" s="28" customFormat="1" ht="12.75">
      <c r="A32" s="28" t="s">
        <v>118</v>
      </c>
      <c r="F32" s="28">
        <f>COUNT(F5:F30)</f>
        <v>8</v>
      </c>
      <c r="K32" s="98">
        <f>COUNT(K5:K30)</f>
        <v>11</v>
      </c>
    </row>
    <row r="33" spans="1:11" s="28" customFormat="1" ht="12.75">
      <c r="A33" s="28" t="s">
        <v>141</v>
      </c>
      <c r="B33" s="28">
        <f>LOOKUP(9999,B5:B30)</f>
        <v>2020</v>
      </c>
      <c r="F33" s="28">
        <f>LOOKUP(9999,F5:F30)</f>
        <v>452</v>
      </c>
      <c r="K33" s="28">
        <f>LOOKUP(9999,K5:K30)</f>
        <v>82</v>
      </c>
    </row>
    <row r="34" spans="1:11" s="28" customFormat="1" ht="12.75">
      <c r="A34" s="28" t="s">
        <v>103</v>
      </c>
      <c r="F34" s="97">
        <f>(100*(MAX(F5:F30)-F33)/MAX(F5:F30))</f>
        <v>22.866894197952217</v>
      </c>
      <c r="K34" s="28">
        <f>(100*(MAX(K5:K30)-K33)/MAX(K5:K30))</f>
        <v>18</v>
      </c>
    </row>
    <row r="37" spans="3:5" ht="12.75">
      <c r="C37" s="82" t="s">
        <v>156</v>
      </c>
      <c r="D37" s="82" t="s">
        <v>155</v>
      </c>
      <c r="E37" s="3">
        <f>$B$33</f>
        <v>2020</v>
      </c>
    </row>
    <row r="38" spans="3:7" ht="12.75">
      <c r="C38" s="28" t="s">
        <v>48</v>
      </c>
      <c r="D38" s="42">
        <v>1</v>
      </c>
      <c r="F38" s="79"/>
      <c r="G38" s="71"/>
    </row>
    <row r="39" spans="3:7" ht="12.75">
      <c r="C39" s="28" t="s">
        <v>457</v>
      </c>
      <c r="D39" s="42">
        <f>+VLOOKUP(ROUND(K34,0),'calcul EQR'!$A$3:$B$104,2,FALSE)</f>
        <v>0.640000000000001</v>
      </c>
      <c r="F39" s="79"/>
      <c r="G39" s="71"/>
    </row>
    <row r="40" spans="3:7" ht="12.75">
      <c r="C40" s="28" t="s">
        <v>51</v>
      </c>
      <c r="D40" s="42">
        <f>+VLOOKUP(ROUND(F34,0),'calcul EQR'!$A$3:$B$104,2,FALSE)</f>
        <v>0.569999999999998</v>
      </c>
      <c r="F40" s="79"/>
      <c r="G40" s="71"/>
    </row>
    <row r="41" spans="3:7" ht="12.75">
      <c r="C41" s="28"/>
      <c r="D41" s="42"/>
      <c r="F41" s="79"/>
      <c r="G41" s="71"/>
    </row>
    <row r="42" spans="3:7" ht="12.75">
      <c r="C42" s="28" t="s">
        <v>52</v>
      </c>
      <c r="D42" s="42">
        <f>AVERAGE(D38:D40)</f>
        <v>0.7366666666666664</v>
      </c>
      <c r="E42" s="78" t="str">
        <f>+IF(D42&gt;0.79,"Très bon état",IF(D42&gt;0.645,"Bon état",IF(D42&gt;0.39,"Etat moyen",IF(D42&gt;0.19,"Etat médiocre","Mauvais état"))))</f>
        <v>Bon état</v>
      </c>
      <c r="F42" s="80"/>
      <c r="G42" s="71"/>
    </row>
  </sheetData>
  <sheetProtection/>
  <conditionalFormatting sqref="E42">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39"/>
  </sheetPr>
  <dimension ref="A1:Q64"/>
  <sheetViews>
    <sheetView zoomScalePageLayoutView="0" workbookViewId="0" topLeftCell="A2">
      <pane ySplit="4" topLeftCell="A38" activePane="bottomLeft" state="frozen"/>
      <selection pane="topLeft" activeCell="A2" sqref="A2"/>
      <selection pane="bottomLeft" activeCell="G58" sqref="G58"/>
    </sheetView>
  </sheetViews>
  <sheetFormatPr defaultColWidth="11.421875" defaultRowHeight="12.75"/>
  <cols>
    <col min="1" max="1" width="18.57421875" style="0" customWidth="1"/>
    <col min="2" max="2" width="29.8515625" style="0" customWidth="1"/>
    <col min="3" max="3" width="18.00390625" style="0" bestFit="1" customWidth="1"/>
    <col min="4" max="4" width="12.57421875" style="0" bestFit="1" customWidth="1"/>
    <col min="5" max="5" width="17.57421875" style="0" bestFit="1" customWidth="1"/>
    <col min="6" max="6" width="22.421875" style="0" customWidth="1"/>
    <col min="7" max="7" width="19.140625" style="0" customWidth="1"/>
    <col min="8" max="8" width="21.28125" style="0" customWidth="1"/>
    <col min="9" max="9" width="22.7109375" style="0" customWidth="1"/>
    <col min="10" max="10" width="24.421875" style="0" customWidth="1"/>
    <col min="11" max="11" width="15.28125" style="0" customWidth="1"/>
    <col min="12" max="12" width="24.421875" style="0" customWidth="1"/>
    <col min="13" max="13" width="25.28125" style="0" customWidth="1"/>
    <col min="14" max="16" width="25.7109375" style="0" customWidth="1"/>
    <col min="17" max="17" width="117.421875" style="0" customWidth="1"/>
  </cols>
  <sheetData>
    <row r="1" ht="12.75">
      <c r="Q1" t="s">
        <v>14</v>
      </c>
    </row>
    <row r="2" spans="2:11" ht="12.75">
      <c r="B2" s="82" t="s">
        <v>193</v>
      </c>
      <c r="C2" s="82" t="s">
        <v>158</v>
      </c>
      <c r="D2" s="82" t="s">
        <v>157</v>
      </c>
      <c r="E2" s="82"/>
      <c r="K2" s="291"/>
    </row>
    <row r="4" ht="12.75">
      <c r="F4" s="61" t="s">
        <v>135</v>
      </c>
    </row>
    <row r="5" spans="1:17" s="11" customFormat="1" ht="52.5">
      <c r="A5" s="57" t="s">
        <v>121</v>
      </c>
      <c r="B5" s="23" t="s">
        <v>194</v>
      </c>
      <c r="C5" s="24" t="s">
        <v>195</v>
      </c>
      <c r="D5" s="24" t="s">
        <v>196</v>
      </c>
      <c r="E5" s="24" t="s">
        <v>197</v>
      </c>
      <c r="F5" s="59" t="s">
        <v>12</v>
      </c>
      <c r="G5" s="24" t="s">
        <v>185</v>
      </c>
      <c r="H5" s="59" t="s">
        <v>13</v>
      </c>
      <c r="I5" s="25" t="s">
        <v>418</v>
      </c>
      <c r="J5" s="25" t="s">
        <v>419</v>
      </c>
      <c r="K5" s="25" t="s">
        <v>209</v>
      </c>
      <c r="L5" s="276" t="s">
        <v>423</v>
      </c>
      <c r="M5" s="276" t="s">
        <v>424</v>
      </c>
      <c r="N5" s="276" t="s">
        <v>425</v>
      </c>
      <c r="O5" s="276" t="s">
        <v>445</v>
      </c>
      <c r="P5" s="276" t="s">
        <v>446</v>
      </c>
      <c r="Q5" s="24" t="s">
        <v>210</v>
      </c>
    </row>
    <row r="6" spans="1:17" s="4" customFormat="1" ht="26.25">
      <c r="A6" s="45" t="s">
        <v>133</v>
      </c>
      <c r="B6" s="45" t="s">
        <v>132</v>
      </c>
      <c r="C6" s="45"/>
      <c r="D6" s="45" t="s">
        <v>200</v>
      </c>
      <c r="E6" s="45" t="s">
        <v>320</v>
      </c>
      <c r="F6" s="60">
        <v>4000</v>
      </c>
      <c r="G6" s="45"/>
      <c r="H6" s="45"/>
      <c r="I6" s="45"/>
      <c r="J6" s="45"/>
      <c r="K6" s="38"/>
      <c r="L6" s="45"/>
      <c r="M6" s="45"/>
      <c r="N6" s="45"/>
      <c r="O6" s="45"/>
      <c r="P6" s="45"/>
      <c r="Q6" s="136" t="s">
        <v>317</v>
      </c>
    </row>
    <row r="7" spans="1:17" s="4" customFormat="1" ht="26.25">
      <c r="A7" s="45">
        <v>1</v>
      </c>
      <c r="B7" s="38" t="s">
        <v>7</v>
      </c>
      <c r="C7" s="38" t="s">
        <v>200</v>
      </c>
      <c r="D7" s="45" t="s">
        <v>200</v>
      </c>
      <c r="E7" s="38" t="s">
        <v>321</v>
      </c>
      <c r="F7" s="38">
        <v>95</v>
      </c>
      <c r="G7" s="38" t="s">
        <v>313</v>
      </c>
      <c r="H7" s="38">
        <v>1240</v>
      </c>
      <c r="I7" s="45"/>
      <c r="J7" s="45"/>
      <c r="K7" s="45"/>
      <c r="L7" s="45"/>
      <c r="M7" s="45"/>
      <c r="N7" s="45"/>
      <c r="O7" s="45"/>
      <c r="P7" s="45"/>
      <c r="Q7" s="136" t="s">
        <v>318</v>
      </c>
    </row>
    <row r="8" spans="1:17" s="4" customFormat="1" ht="26.25">
      <c r="A8" s="45">
        <v>1</v>
      </c>
      <c r="B8" s="38" t="s">
        <v>8</v>
      </c>
      <c r="C8" s="38" t="s">
        <v>200</v>
      </c>
      <c r="D8" s="45" t="s">
        <v>200</v>
      </c>
      <c r="E8" s="38" t="s">
        <v>322</v>
      </c>
      <c r="F8" s="38">
        <v>1480</v>
      </c>
      <c r="G8" s="38" t="s">
        <v>314</v>
      </c>
      <c r="H8" s="38">
        <v>1200</v>
      </c>
      <c r="I8" s="45"/>
      <c r="J8" s="45"/>
      <c r="K8" s="45"/>
      <c r="L8" s="45"/>
      <c r="M8" s="45"/>
      <c r="N8" s="45"/>
      <c r="O8" s="45"/>
      <c r="P8" s="45"/>
      <c r="Q8" s="136" t="s">
        <v>305</v>
      </c>
    </row>
    <row r="9" spans="1:17" s="4" customFormat="1" ht="26.25">
      <c r="A9" s="45">
        <v>1</v>
      </c>
      <c r="B9" s="38" t="s">
        <v>9</v>
      </c>
      <c r="C9" s="38" t="s">
        <v>200</v>
      </c>
      <c r="D9" s="45" t="s">
        <v>200</v>
      </c>
      <c r="E9" s="38" t="s">
        <v>323</v>
      </c>
      <c r="F9" s="38">
        <v>555</v>
      </c>
      <c r="G9" s="38" t="s">
        <v>315</v>
      </c>
      <c r="H9" s="38">
        <v>1345</v>
      </c>
      <c r="I9" s="45"/>
      <c r="J9" s="45"/>
      <c r="K9" s="45"/>
      <c r="L9" s="45"/>
      <c r="M9" s="45"/>
      <c r="N9" s="45"/>
      <c r="O9" s="45"/>
      <c r="P9" s="45"/>
      <c r="Q9" s="93" t="s">
        <v>319</v>
      </c>
    </row>
    <row r="10" spans="1:17" s="4" customFormat="1" ht="26.25">
      <c r="A10" s="45">
        <v>2</v>
      </c>
      <c r="B10" s="38">
        <v>1982</v>
      </c>
      <c r="C10" s="38" t="s">
        <v>200</v>
      </c>
      <c r="D10" s="45" t="s">
        <v>200</v>
      </c>
      <c r="E10" s="45"/>
      <c r="F10" s="45"/>
      <c r="G10" s="38"/>
      <c r="H10" s="38"/>
      <c r="I10" s="45"/>
      <c r="J10" s="45"/>
      <c r="K10" s="45"/>
      <c r="L10" s="45"/>
      <c r="M10" s="45"/>
      <c r="N10" s="45"/>
      <c r="O10" s="45"/>
      <c r="P10" s="45"/>
      <c r="Q10" s="136" t="s">
        <v>134</v>
      </c>
    </row>
    <row r="11" spans="1:17" s="4" customFormat="1" ht="26.25">
      <c r="A11" s="45">
        <v>3</v>
      </c>
      <c r="B11" s="38" t="s">
        <v>11</v>
      </c>
      <c r="C11" s="38" t="s">
        <v>200</v>
      </c>
      <c r="D11" s="45" t="s">
        <v>200</v>
      </c>
      <c r="E11" s="38" t="s">
        <v>324</v>
      </c>
      <c r="F11" s="38">
        <v>500</v>
      </c>
      <c r="G11" s="38" t="s">
        <v>316</v>
      </c>
      <c r="H11" s="38">
        <v>1200</v>
      </c>
      <c r="I11" s="45"/>
      <c r="J11" s="45"/>
      <c r="K11" s="45"/>
      <c r="L11" s="45"/>
      <c r="M11" s="45"/>
      <c r="N11" s="45"/>
      <c r="O11" s="45"/>
      <c r="P11" s="45"/>
      <c r="Q11" s="93" t="s">
        <v>348</v>
      </c>
    </row>
    <row r="12" spans="1:17" s="4" customFormat="1" ht="12.75">
      <c r="A12" s="45">
        <v>4</v>
      </c>
      <c r="B12" s="38">
        <v>2000</v>
      </c>
      <c r="C12" s="38" t="s">
        <v>200</v>
      </c>
      <c r="D12" s="45" t="s">
        <v>200</v>
      </c>
      <c r="E12" s="38">
        <v>806</v>
      </c>
      <c r="F12" s="38">
        <v>804</v>
      </c>
      <c r="G12" s="38">
        <v>537</v>
      </c>
      <c r="H12" s="38">
        <v>529</v>
      </c>
      <c r="I12" s="45"/>
      <c r="J12" s="45"/>
      <c r="K12" s="45"/>
      <c r="L12" s="45"/>
      <c r="M12" s="45"/>
      <c r="N12" s="45"/>
      <c r="O12" s="45"/>
      <c r="P12" s="45"/>
      <c r="Q12" s="93" t="s">
        <v>291</v>
      </c>
    </row>
    <row r="13" spans="1:17" s="4" customFormat="1" ht="26.25">
      <c r="A13" s="45">
        <v>5</v>
      </c>
      <c r="B13" s="38">
        <v>2002</v>
      </c>
      <c r="C13" s="38"/>
      <c r="D13" s="45" t="s">
        <v>200</v>
      </c>
      <c r="E13" s="38"/>
      <c r="F13" s="38"/>
      <c r="G13" s="38"/>
      <c r="H13" s="38"/>
      <c r="I13" s="45"/>
      <c r="J13" s="45"/>
      <c r="K13" s="45"/>
      <c r="L13" s="45"/>
      <c r="M13" s="45"/>
      <c r="N13" s="45"/>
      <c r="O13" s="45"/>
      <c r="P13" s="45"/>
      <c r="Q13" s="168" t="s">
        <v>347</v>
      </c>
    </row>
    <row r="14" spans="1:17" s="4" customFormat="1" ht="26.25">
      <c r="A14" s="45">
        <v>5</v>
      </c>
      <c r="B14" s="38" t="s">
        <v>10</v>
      </c>
      <c r="C14" s="38" t="s">
        <v>200</v>
      </c>
      <c r="D14" s="45" t="s">
        <v>200</v>
      </c>
      <c r="E14" s="45">
        <v>1078</v>
      </c>
      <c r="F14" s="45">
        <v>1078</v>
      </c>
      <c r="G14" s="38">
        <v>723</v>
      </c>
      <c r="H14" s="38">
        <v>723</v>
      </c>
      <c r="I14" s="45"/>
      <c r="J14" s="45"/>
      <c r="K14" s="45"/>
      <c r="L14" s="45"/>
      <c r="M14" s="45"/>
      <c r="N14" s="45"/>
      <c r="O14" s="45"/>
      <c r="P14" s="45"/>
      <c r="Q14" s="143" t="s">
        <v>388</v>
      </c>
    </row>
    <row r="15" spans="1:17" s="4" customFormat="1" ht="26.25">
      <c r="A15" s="45">
        <v>6</v>
      </c>
      <c r="B15" s="45">
        <v>2004</v>
      </c>
      <c r="C15" s="38" t="s">
        <v>200</v>
      </c>
      <c r="D15" s="45" t="s">
        <v>200</v>
      </c>
      <c r="E15" s="45"/>
      <c r="F15" s="45"/>
      <c r="G15" s="45"/>
      <c r="H15" s="45"/>
      <c r="I15" s="58">
        <v>411.42857142857144</v>
      </c>
      <c r="J15" s="58"/>
      <c r="K15" s="45"/>
      <c r="L15" s="45"/>
      <c r="M15" s="45"/>
      <c r="N15" s="45"/>
      <c r="O15" s="45"/>
      <c r="P15" s="45"/>
      <c r="Q15" s="143" t="s">
        <v>413</v>
      </c>
    </row>
    <row r="16" spans="1:17" s="4" customFormat="1" ht="26.25">
      <c r="A16" s="45">
        <v>6</v>
      </c>
      <c r="B16" s="45">
        <v>2005</v>
      </c>
      <c r="C16" s="38" t="s">
        <v>200</v>
      </c>
      <c r="D16" s="45" t="s">
        <v>200</v>
      </c>
      <c r="E16" s="45"/>
      <c r="F16" s="45"/>
      <c r="G16" s="45"/>
      <c r="H16" s="45"/>
      <c r="I16" s="58">
        <v>139</v>
      </c>
      <c r="J16" s="58"/>
      <c r="K16" s="45"/>
      <c r="L16" s="45"/>
      <c r="M16" s="45"/>
      <c r="N16" s="45"/>
      <c r="O16" s="45"/>
      <c r="P16" s="45"/>
      <c r="Q16" s="143" t="s">
        <v>493</v>
      </c>
    </row>
    <row r="17" spans="1:17" s="4" customFormat="1" ht="12.75">
      <c r="A17" s="45">
        <v>6</v>
      </c>
      <c r="B17" s="45">
        <v>2006</v>
      </c>
      <c r="C17" s="38" t="s">
        <v>200</v>
      </c>
      <c r="D17" s="45" t="s">
        <v>200</v>
      </c>
      <c r="E17" s="45"/>
      <c r="F17" s="45"/>
      <c r="G17" s="45"/>
      <c r="H17" s="45"/>
      <c r="I17" s="58">
        <v>98.88888888888889</v>
      </c>
      <c r="J17" s="58"/>
      <c r="K17" s="45"/>
      <c r="L17" s="45"/>
      <c r="M17" s="45"/>
      <c r="N17" s="45"/>
      <c r="O17" s="45"/>
      <c r="P17" s="45"/>
      <c r="Q17" s="143" t="s">
        <v>491</v>
      </c>
    </row>
    <row r="18" spans="1:17" s="4" customFormat="1" ht="26.25">
      <c r="A18" s="45" t="s">
        <v>120</v>
      </c>
      <c r="B18" s="45">
        <v>2007</v>
      </c>
      <c r="C18" s="38" t="s">
        <v>200</v>
      </c>
      <c r="D18" s="45" t="s">
        <v>200</v>
      </c>
      <c r="E18" s="45"/>
      <c r="F18" s="45"/>
      <c r="G18" s="45"/>
      <c r="H18" s="45"/>
      <c r="I18" s="58">
        <v>148.88888888888889</v>
      </c>
      <c r="J18" s="58"/>
      <c r="K18" s="45">
        <v>43.5</v>
      </c>
      <c r="L18" s="45">
        <v>80</v>
      </c>
      <c r="M18" s="45">
        <v>57.7</v>
      </c>
      <c r="N18" s="75">
        <f>M18</f>
        <v>57.7</v>
      </c>
      <c r="O18" s="75"/>
      <c r="P18" s="75"/>
      <c r="Q18" s="295" t="s">
        <v>492</v>
      </c>
    </row>
    <row r="19" spans="1:17" s="4" customFormat="1" ht="12.75">
      <c r="A19" s="45">
        <v>6</v>
      </c>
      <c r="B19" s="45">
        <v>2008</v>
      </c>
      <c r="C19" s="38" t="s">
        <v>200</v>
      </c>
      <c r="D19" s="45" t="s">
        <v>200</v>
      </c>
      <c r="E19" s="45"/>
      <c r="F19" s="45"/>
      <c r="G19" s="45"/>
      <c r="H19" s="45"/>
      <c r="I19" s="58">
        <v>190</v>
      </c>
      <c r="J19" s="58"/>
      <c r="K19" s="45"/>
      <c r="L19" s="45"/>
      <c r="M19" s="45"/>
      <c r="N19" s="45"/>
      <c r="O19" s="45"/>
      <c r="P19" s="45"/>
      <c r="Q19" s="65"/>
    </row>
    <row r="20" spans="1:17" s="4" customFormat="1" ht="12.75">
      <c r="A20" s="45">
        <v>6</v>
      </c>
      <c r="B20" s="45">
        <v>2009</v>
      </c>
      <c r="C20" s="38" t="s">
        <v>200</v>
      </c>
      <c r="D20" s="45" t="s">
        <v>200</v>
      </c>
      <c r="E20" s="45"/>
      <c r="F20" s="45"/>
      <c r="G20" s="45"/>
      <c r="H20" s="45"/>
      <c r="I20" s="58">
        <v>105</v>
      </c>
      <c r="J20" s="58"/>
      <c r="K20" s="45"/>
      <c r="L20" s="45"/>
      <c r="M20" s="45"/>
      <c r="N20" s="45"/>
      <c r="O20" s="45"/>
      <c r="P20" s="45"/>
      <c r="Q20" s="65"/>
    </row>
    <row r="21" spans="1:17" s="4" customFormat="1" ht="12.75">
      <c r="A21" s="45">
        <v>6</v>
      </c>
      <c r="B21" s="45">
        <v>2010</v>
      </c>
      <c r="C21" s="38" t="s">
        <v>200</v>
      </c>
      <c r="D21" s="45" t="s">
        <v>200</v>
      </c>
      <c r="E21" s="45"/>
      <c r="F21" s="45"/>
      <c r="G21" s="45"/>
      <c r="H21" s="45"/>
      <c r="I21" s="58">
        <v>182.5</v>
      </c>
      <c r="J21" s="58"/>
      <c r="K21" s="45"/>
      <c r="L21" s="45"/>
      <c r="M21" s="45"/>
      <c r="N21" s="45"/>
      <c r="O21" s="45"/>
      <c r="P21" s="45"/>
      <c r="Q21" s="65"/>
    </row>
    <row r="22" spans="1:17" s="4" customFormat="1" ht="12.75">
      <c r="A22" s="45" t="s">
        <v>120</v>
      </c>
      <c r="B22" s="45">
        <v>2011</v>
      </c>
      <c r="C22" s="38" t="s">
        <v>200</v>
      </c>
      <c r="D22" s="45" t="s">
        <v>200</v>
      </c>
      <c r="E22" s="45"/>
      <c r="F22" s="45"/>
      <c r="G22" s="45"/>
      <c r="H22" s="45"/>
      <c r="I22" s="58">
        <v>250.83333333333331</v>
      </c>
      <c r="J22" s="58"/>
      <c r="K22" s="45"/>
      <c r="L22" s="45">
        <v>93</v>
      </c>
      <c r="M22" s="45"/>
      <c r="N22" s="45">
        <v>77.5</v>
      </c>
      <c r="O22" s="45"/>
      <c r="P22" s="45"/>
      <c r="Q22" s="65"/>
    </row>
    <row r="23" spans="1:17" s="4" customFormat="1" ht="12.75">
      <c r="A23" s="45" t="s">
        <v>120</v>
      </c>
      <c r="B23" s="45">
        <v>2012</v>
      </c>
      <c r="C23" s="38" t="s">
        <v>200</v>
      </c>
      <c r="D23" s="45" t="s">
        <v>200</v>
      </c>
      <c r="E23" s="45"/>
      <c r="F23" s="45"/>
      <c r="G23" s="45"/>
      <c r="H23" s="45"/>
      <c r="I23" s="58">
        <v>200</v>
      </c>
      <c r="J23" s="58"/>
      <c r="K23" s="45"/>
      <c r="L23" s="45">
        <v>93</v>
      </c>
      <c r="M23" s="45"/>
      <c r="N23" s="45">
        <v>71.7</v>
      </c>
      <c r="O23" s="45"/>
      <c r="P23" s="45"/>
      <c r="Q23" s="65"/>
    </row>
    <row r="24" spans="1:17" s="4" customFormat="1" ht="12.75">
      <c r="A24" s="45" t="s">
        <v>120</v>
      </c>
      <c r="B24" s="45">
        <v>2013</v>
      </c>
      <c r="C24" s="38" t="s">
        <v>200</v>
      </c>
      <c r="D24" s="45" t="s">
        <v>200</v>
      </c>
      <c r="E24" s="45"/>
      <c r="F24" s="45"/>
      <c r="G24" s="45"/>
      <c r="H24" s="45"/>
      <c r="I24" s="58"/>
      <c r="J24" s="58"/>
      <c r="K24" s="45"/>
      <c r="L24" s="45">
        <v>96</v>
      </c>
      <c r="M24" s="45"/>
      <c r="N24" s="45">
        <v>68.8</v>
      </c>
      <c r="O24" s="277"/>
      <c r="P24" s="277"/>
      <c r="Q24" s="181"/>
    </row>
    <row r="25" spans="1:17" s="4" customFormat="1" ht="12.75">
      <c r="A25" s="45" t="s">
        <v>120</v>
      </c>
      <c r="B25" s="45">
        <v>2014</v>
      </c>
      <c r="C25" s="38" t="s">
        <v>200</v>
      </c>
      <c r="D25" s="45" t="s">
        <v>200</v>
      </c>
      <c r="E25" s="45"/>
      <c r="F25" s="45"/>
      <c r="G25" s="45"/>
      <c r="H25" s="45"/>
      <c r="I25" s="58">
        <v>263.33</v>
      </c>
      <c r="J25" s="58"/>
      <c r="K25" s="45"/>
      <c r="L25" s="45">
        <v>87</v>
      </c>
      <c r="M25" s="45"/>
      <c r="N25" s="45">
        <v>69</v>
      </c>
      <c r="O25" s="45"/>
      <c r="P25" s="45"/>
      <c r="Q25" s="65"/>
    </row>
    <row r="26" spans="1:17" s="4" customFormat="1" ht="12.75">
      <c r="A26" s="45" t="s">
        <v>120</v>
      </c>
      <c r="B26" s="45">
        <v>2015</v>
      </c>
      <c r="C26" s="38" t="s">
        <v>200</v>
      </c>
      <c r="D26" s="45" t="s">
        <v>200</v>
      </c>
      <c r="E26" s="45"/>
      <c r="F26" s="45"/>
      <c r="G26" s="45"/>
      <c r="H26" s="45"/>
      <c r="I26" s="58">
        <v>148.33</v>
      </c>
      <c r="J26" s="58"/>
      <c r="K26" s="45"/>
      <c r="L26" s="45"/>
      <c r="M26" s="45"/>
      <c r="N26" s="45">
        <v>48.3</v>
      </c>
      <c r="O26" s="45"/>
      <c r="P26" s="45"/>
      <c r="Q26" s="65"/>
    </row>
    <row r="27" spans="1:17" s="4" customFormat="1" ht="12.75">
      <c r="A27" s="45" t="s">
        <v>120</v>
      </c>
      <c r="B27" s="45">
        <v>2016</v>
      </c>
      <c r="C27" s="38" t="s">
        <v>200</v>
      </c>
      <c r="D27" s="45" t="s">
        <v>200</v>
      </c>
      <c r="E27" s="45"/>
      <c r="F27" s="45"/>
      <c r="G27" s="45"/>
      <c r="H27" s="45"/>
      <c r="I27" s="58">
        <v>191.33</v>
      </c>
      <c r="J27" s="58"/>
      <c r="K27" s="45"/>
      <c r="L27" s="45"/>
      <c r="M27" s="45"/>
      <c r="N27" s="45">
        <v>63.3</v>
      </c>
      <c r="O27" s="45"/>
      <c r="P27" s="45"/>
      <c r="Q27" s="65"/>
    </row>
    <row r="28" spans="1:17" s="4" customFormat="1" ht="12.75">
      <c r="A28" s="45" t="s">
        <v>149</v>
      </c>
      <c r="B28" s="45">
        <v>2017</v>
      </c>
      <c r="C28" s="38" t="s">
        <v>200</v>
      </c>
      <c r="D28" s="45" t="s">
        <v>200</v>
      </c>
      <c r="E28" s="45"/>
      <c r="F28" s="45"/>
      <c r="G28" s="45"/>
      <c r="H28" s="45"/>
      <c r="I28" s="58">
        <v>294</v>
      </c>
      <c r="J28" s="58"/>
      <c r="K28" s="45"/>
      <c r="L28" s="45"/>
      <c r="M28" s="45"/>
      <c r="N28" s="67">
        <v>51</v>
      </c>
      <c r="O28" s="67"/>
      <c r="P28" s="67"/>
      <c r="Q28" s="65"/>
    </row>
    <row r="29" spans="1:17" s="4" customFormat="1" ht="12.75">
      <c r="A29" s="53" t="s">
        <v>397</v>
      </c>
      <c r="B29" s="45">
        <v>2018</v>
      </c>
      <c r="C29" s="38" t="s">
        <v>200</v>
      </c>
      <c r="D29" s="45" t="s">
        <v>200</v>
      </c>
      <c r="E29" s="45"/>
      <c r="F29" s="45"/>
      <c r="G29" s="45"/>
      <c r="H29" s="45"/>
      <c r="I29" s="58">
        <v>303</v>
      </c>
      <c r="J29" s="58"/>
      <c r="K29" s="45"/>
      <c r="L29" s="45"/>
      <c r="M29" s="45"/>
      <c r="N29" s="45">
        <v>65</v>
      </c>
      <c r="O29" s="45"/>
      <c r="P29" s="45"/>
      <c r="Q29" s="65"/>
    </row>
    <row r="30" spans="1:16" s="4" customFormat="1" ht="12.75">
      <c r="A30" s="53" t="s">
        <v>481</v>
      </c>
      <c r="B30" s="45">
        <v>2019</v>
      </c>
      <c r="C30" s="38" t="s">
        <v>200</v>
      </c>
      <c r="D30" s="45" t="s">
        <v>200</v>
      </c>
      <c r="E30" s="45"/>
      <c r="F30" s="45"/>
      <c r="G30" s="45"/>
      <c r="H30" s="45"/>
      <c r="I30" s="58">
        <v>192</v>
      </c>
      <c r="J30" s="58">
        <v>235</v>
      </c>
      <c r="K30" s="45"/>
      <c r="L30" s="45">
        <v>100</v>
      </c>
      <c r="M30" s="45"/>
      <c r="N30" s="45">
        <v>76</v>
      </c>
      <c r="O30" s="45">
        <v>100</v>
      </c>
      <c r="P30" s="45">
        <v>83.3</v>
      </c>
    </row>
    <row r="31" spans="1:16" s="4" customFormat="1" ht="12.75">
      <c r="A31" s="309" t="s">
        <v>482</v>
      </c>
      <c r="B31" s="45">
        <v>2020</v>
      </c>
      <c r="C31" s="38" t="s">
        <v>200</v>
      </c>
      <c r="D31" s="45" t="s">
        <v>200</v>
      </c>
      <c r="E31" s="45"/>
      <c r="F31" s="45"/>
      <c r="G31" s="45"/>
      <c r="H31" s="45"/>
      <c r="I31" s="58">
        <v>208.3</v>
      </c>
      <c r="J31" s="58">
        <v>196.7</v>
      </c>
      <c r="K31" s="45"/>
      <c r="L31" s="45">
        <v>100</v>
      </c>
      <c r="M31" s="45"/>
      <c r="N31" s="45">
        <v>82.5</v>
      </c>
      <c r="O31" s="67">
        <v>93.3</v>
      </c>
      <c r="P31" s="67">
        <v>56.7</v>
      </c>
    </row>
    <row r="32" spans="1:17" s="4" customFormat="1" ht="12.75">
      <c r="A32" s="45"/>
      <c r="B32" s="45"/>
      <c r="C32" s="38"/>
      <c r="D32" s="45"/>
      <c r="E32" s="45"/>
      <c r="F32" s="45"/>
      <c r="G32" s="45"/>
      <c r="H32" s="45"/>
      <c r="I32" s="58"/>
      <c r="J32" s="58"/>
      <c r="K32" s="45"/>
      <c r="L32" s="45"/>
      <c r="M32" s="45"/>
      <c r="N32" s="45"/>
      <c r="O32" s="45"/>
      <c r="P32" s="45"/>
      <c r="Q32" s="278"/>
    </row>
    <row r="33" spans="1:16" s="4" customFormat="1" ht="12.75">
      <c r="A33" s="45"/>
      <c r="B33" s="45"/>
      <c r="C33" s="38"/>
      <c r="D33" s="45"/>
      <c r="E33" s="45"/>
      <c r="F33" s="45"/>
      <c r="G33" s="45"/>
      <c r="H33" s="45"/>
      <c r="I33" s="58"/>
      <c r="J33" s="58"/>
      <c r="K33" s="45"/>
      <c r="L33" s="45"/>
      <c r="M33" s="45"/>
      <c r="N33" s="45"/>
      <c r="O33" s="45"/>
      <c r="P33" s="45"/>
    </row>
    <row r="34" spans="1:16" s="4" customFormat="1" ht="12.75">
      <c r="A34" s="45"/>
      <c r="B34" s="45"/>
      <c r="C34" s="38"/>
      <c r="D34" s="45"/>
      <c r="E34" s="45"/>
      <c r="F34" s="45"/>
      <c r="G34" s="45"/>
      <c r="H34" s="45"/>
      <c r="I34" s="58"/>
      <c r="J34" s="58"/>
      <c r="K34" s="45"/>
      <c r="L34" s="45"/>
      <c r="M34" s="45"/>
      <c r="N34" s="45"/>
      <c r="O34" s="45"/>
      <c r="P34" s="45"/>
    </row>
    <row r="35" spans="1:16" s="4" customFormat="1" ht="12.75">
      <c r="A35" s="45"/>
      <c r="B35" s="45"/>
      <c r="C35" s="38"/>
      <c r="D35" s="45"/>
      <c r="E35" s="45"/>
      <c r="F35" s="45"/>
      <c r="G35" s="45"/>
      <c r="H35" s="45"/>
      <c r="I35" s="58"/>
      <c r="J35" s="58"/>
      <c r="K35" s="45"/>
      <c r="L35" s="45"/>
      <c r="M35" s="45"/>
      <c r="N35" s="45"/>
      <c r="O35" s="45"/>
      <c r="P35" s="45"/>
    </row>
    <row r="36" spans="1:16" s="4" customFormat="1" ht="12.75">
      <c r="A36" s="45"/>
      <c r="B36" s="45"/>
      <c r="C36" s="38"/>
      <c r="D36" s="45"/>
      <c r="E36" s="45"/>
      <c r="F36" s="45"/>
      <c r="G36" s="45"/>
      <c r="H36" s="45"/>
      <c r="I36" s="58"/>
      <c r="J36" s="58"/>
      <c r="K36" s="45"/>
      <c r="L36" s="45"/>
      <c r="M36" s="45"/>
      <c r="N36" s="45"/>
      <c r="O36" s="45"/>
      <c r="P36" s="45"/>
    </row>
    <row r="37" spans="1:16" s="4" customFormat="1" ht="12.75">
      <c r="A37" s="45"/>
      <c r="B37" s="45"/>
      <c r="C37" s="38"/>
      <c r="D37" s="45"/>
      <c r="E37" s="45"/>
      <c r="F37" s="45"/>
      <c r="G37" s="45"/>
      <c r="H37" s="45"/>
      <c r="I37" s="58"/>
      <c r="J37" s="58"/>
      <c r="K37" s="45"/>
      <c r="L37" s="45"/>
      <c r="M37" s="45"/>
      <c r="N37" s="45"/>
      <c r="O37" s="45"/>
      <c r="P37" s="45"/>
    </row>
    <row r="38" spans="1:16" s="4" customFormat="1" ht="12.75">
      <c r="A38" s="45"/>
      <c r="B38" s="45"/>
      <c r="C38" s="38"/>
      <c r="D38" s="45"/>
      <c r="E38" s="45"/>
      <c r="F38" s="45"/>
      <c r="G38" s="45"/>
      <c r="H38" s="45"/>
      <c r="I38" s="58"/>
      <c r="J38" s="58"/>
      <c r="K38" s="45"/>
      <c r="L38" s="45"/>
      <c r="M38" s="45"/>
      <c r="N38" s="45"/>
      <c r="O38" s="45"/>
      <c r="P38" s="45"/>
    </row>
    <row r="39" spans="1:16" s="4" customFormat="1" ht="12.75">
      <c r="A39" s="45"/>
      <c r="B39" s="45"/>
      <c r="C39" s="38"/>
      <c r="D39" s="45"/>
      <c r="E39" s="45"/>
      <c r="F39" s="45"/>
      <c r="G39" s="45"/>
      <c r="H39" s="45"/>
      <c r="I39" s="58"/>
      <c r="J39" s="58"/>
      <c r="K39" s="45"/>
      <c r="L39" s="45"/>
      <c r="M39" s="45"/>
      <c r="N39" s="45"/>
      <c r="O39" s="45"/>
      <c r="P39" s="45"/>
    </row>
    <row r="40" spans="1:16" s="4" customFormat="1" ht="12.75">
      <c r="A40" s="45"/>
      <c r="B40" s="45"/>
      <c r="C40" s="38"/>
      <c r="D40" s="45"/>
      <c r="E40" s="45"/>
      <c r="F40" s="45"/>
      <c r="G40" s="45"/>
      <c r="H40" s="45"/>
      <c r="I40" s="58"/>
      <c r="J40" s="58"/>
      <c r="K40" s="45"/>
      <c r="L40" s="45"/>
      <c r="M40" s="45"/>
      <c r="N40" s="45"/>
      <c r="O40" s="45"/>
      <c r="P40" s="45"/>
    </row>
    <row r="41" spans="1:16" s="4" customFormat="1" ht="12.75">
      <c r="A41" s="45"/>
      <c r="B41" s="45"/>
      <c r="C41" s="38"/>
      <c r="D41" s="45"/>
      <c r="E41" s="45"/>
      <c r="F41" s="45"/>
      <c r="G41" s="45"/>
      <c r="H41" s="45"/>
      <c r="I41" s="58"/>
      <c r="J41" s="58"/>
      <c r="K41" s="45"/>
      <c r="L41" s="45"/>
      <c r="M41" s="45"/>
      <c r="N41" s="45"/>
      <c r="O41" s="45"/>
      <c r="P41" s="45"/>
    </row>
    <row r="42" s="4" customFormat="1" ht="12.75">
      <c r="B42" s="45"/>
    </row>
    <row r="44" spans="1:16" s="28" customFormat="1" ht="12.75">
      <c r="A44" s="28" t="s">
        <v>118</v>
      </c>
      <c r="E44" s="98"/>
      <c r="F44" s="98">
        <f>COUNT(F7:F42)</f>
        <v>6</v>
      </c>
      <c r="G44" s="98"/>
      <c r="H44" s="98">
        <f>COUNT(H7:H42)</f>
        <v>6</v>
      </c>
      <c r="I44" s="98">
        <f>COUNT(I16:I42)</f>
        <v>15</v>
      </c>
      <c r="J44" s="98">
        <f>COUNT(J16:J42)</f>
        <v>2</v>
      </c>
      <c r="N44" s="98">
        <f>COUNT(N7:N42)</f>
        <v>11</v>
      </c>
      <c r="O44" s="98">
        <f>COUNT(O7:O42)</f>
        <v>2</v>
      </c>
      <c r="P44" s="98">
        <f>COUNT(P7:P42)</f>
        <v>2</v>
      </c>
    </row>
    <row r="45" spans="1:16" s="28" customFormat="1" ht="12.75">
      <c r="A45" s="28" t="s">
        <v>141</v>
      </c>
      <c r="B45" s="98">
        <f>LOOKUP(9999,B6:B42)</f>
        <v>2020</v>
      </c>
      <c r="E45" s="98"/>
      <c r="F45" s="98">
        <f>LOOKUP(9999,F6:F42)</f>
        <v>1078</v>
      </c>
      <c r="G45" s="98"/>
      <c r="H45" s="98">
        <f>LOOKUP(9999,H6:H42)</f>
        <v>723</v>
      </c>
      <c r="I45" s="98">
        <f>LOOKUP(9999,I16:I42)</f>
        <v>208.3</v>
      </c>
      <c r="J45" s="98">
        <f>LOOKUP(9999,J16:J42)</f>
        <v>196.7</v>
      </c>
      <c r="N45" s="98">
        <f>LOOKUP(9999,N6:N42)</f>
        <v>82.5</v>
      </c>
      <c r="O45" s="98">
        <f>LOOKUP(9999,O6:O42)</f>
        <v>93.3</v>
      </c>
      <c r="P45" s="98">
        <f>LOOKUP(9999,P6:P42)</f>
        <v>56.7</v>
      </c>
    </row>
    <row r="46" spans="1:16" s="28" customFormat="1" ht="12.75">
      <c r="A46" s="28" t="s">
        <v>103</v>
      </c>
      <c r="F46" s="97">
        <f>(100*(MAX(F7:F42)-F45)/MAX(F7:F42))</f>
        <v>27.16216216216216</v>
      </c>
      <c r="G46" s="97"/>
      <c r="H46" s="97">
        <f>(100*(MAX(H7:H42)-H45)/MAX(H7:H42))</f>
        <v>46.2453531598513</v>
      </c>
      <c r="I46" s="97">
        <f>(100*(MAX(I16:I42)-I45)/MAX(I7:I42))</f>
        <v>23.017361111111107</v>
      </c>
      <c r="J46" s="97">
        <f>(100*(MAX(J16:J42)-J45)/MAX(J7:J42))</f>
        <v>16.297872340425535</v>
      </c>
      <c r="N46" s="28">
        <f>(100*(MAX(N6:N42)-N45)/MAX(N6:N42))</f>
        <v>0</v>
      </c>
      <c r="O46" s="28">
        <f>(100*(MAX(O6:O42)-O45)/MAX(O6:O42))</f>
        <v>6.700000000000002</v>
      </c>
      <c r="P46" s="97">
        <f>(100*(MAX(P6:P42)-P45)/MAX(P6:P42))</f>
        <v>31.932773109243694</v>
      </c>
    </row>
    <row r="50" spans="9:17" ht="52.5">
      <c r="I50" t="s">
        <v>292</v>
      </c>
      <c r="Q50" s="2" t="s">
        <v>17</v>
      </c>
    </row>
    <row r="52" spans="2:6" ht="12.75">
      <c r="B52" s="82" t="s">
        <v>158</v>
      </c>
      <c r="C52" s="82" t="s">
        <v>157</v>
      </c>
      <c r="D52" s="126">
        <f>$B$45</f>
        <v>2020</v>
      </c>
      <c r="F52" s="292" t="s">
        <v>494</v>
      </c>
    </row>
    <row r="53" spans="2:8" ht="12.75">
      <c r="B53" s="28" t="s">
        <v>48</v>
      </c>
      <c r="C53" s="42">
        <v>1</v>
      </c>
      <c r="F53" s="71"/>
      <c r="G53" s="79"/>
      <c r="H53" s="71"/>
    </row>
    <row r="54" spans="2:8" ht="12.75">
      <c r="B54" s="260" t="s">
        <v>469</v>
      </c>
      <c r="C54" s="116">
        <f>+VLOOKUP(ROUND(I46,0),'calcul EQR'!$A$3:$B$104,2,FALSE)</f>
        <v>0.569999999999998</v>
      </c>
      <c r="F54" s="71"/>
      <c r="G54" s="71"/>
      <c r="H54" s="71"/>
    </row>
    <row r="55" spans="2:7" ht="12.75">
      <c r="B55" s="290" t="s">
        <v>470</v>
      </c>
      <c r="C55" s="116">
        <f>+VLOOKUP(ROUND(J46,0),'calcul EQR'!$A$3:$B$104,2,FALSE)</f>
        <v>0.680000000000001</v>
      </c>
      <c r="F55" s="71"/>
      <c r="G55" s="71"/>
    </row>
    <row r="56" spans="2:8" ht="12.75">
      <c r="B56" s="260" t="s">
        <v>458</v>
      </c>
      <c r="C56" s="116">
        <f>AVERAGE(C54:C55)</f>
        <v>0.6249999999999996</v>
      </c>
      <c r="F56" s="71"/>
      <c r="G56" s="80"/>
      <c r="H56" s="71"/>
    </row>
    <row r="57" spans="2:8" ht="12.75">
      <c r="B57" s="260" t="s">
        <v>471</v>
      </c>
      <c r="C57" s="116">
        <f>+VLOOKUP(ROUND(N46,0),'calcul EQR'!$A$3:$B$104,2,FALSE)</f>
        <v>1</v>
      </c>
      <c r="F57" s="71"/>
      <c r="G57" s="71"/>
      <c r="H57" s="71"/>
    </row>
    <row r="58" spans="2:8" ht="12.75">
      <c r="B58" s="313" t="s">
        <v>472</v>
      </c>
      <c r="C58" s="132">
        <f>+VLOOKUP(ROUND(P46,0),'calcul EQR'!$A$3:$B$104,2,FALSE)</f>
        <v>0.480000000000009</v>
      </c>
      <c r="F58" s="71"/>
      <c r="G58" s="71"/>
      <c r="H58" s="71"/>
    </row>
    <row r="59" spans="2:8" ht="12.75">
      <c r="B59" s="260" t="s">
        <v>457</v>
      </c>
      <c r="C59" s="116">
        <f>AVERAGE(C57:C58)</f>
        <v>0.7400000000000044</v>
      </c>
      <c r="F59" s="71"/>
      <c r="G59" s="79"/>
      <c r="H59" s="71"/>
    </row>
    <row r="60" spans="2:8" ht="12.75">
      <c r="B60" s="28" t="s">
        <v>467</v>
      </c>
      <c r="C60" s="42">
        <f>AVERAGE(C56,C59)</f>
        <v>0.682500000000002</v>
      </c>
      <c r="F60" s="71"/>
      <c r="G60" s="80"/>
      <c r="H60" s="71"/>
    </row>
    <row r="61" spans="2:3" ht="12.75">
      <c r="B61" s="4" t="s">
        <v>50</v>
      </c>
      <c r="C61" s="116">
        <f>+VLOOKUP(ROUND(F46,0),'calcul EQR'!$A$3:$B$104,2,FALSE)</f>
        <v>0.529999999999994</v>
      </c>
    </row>
    <row r="62" spans="2:6" ht="12.75">
      <c r="B62" s="4" t="s">
        <v>51</v>
      </c>
      <c r="C62" s="116">
        <f>+VLOOKUP(ROUND(H46,0),'calcul EQR'!$A$3:$B$104,2,FALSE)</f>
        <v>0.340000000000135</v>
      </c>
      <c r="F62" s="2"/>
    </row>
    <row r="63" spans="2:3" ht="12.75">
      <c r="B63" s="28" t="s">
        <v>53</v>
      </c>
      <c r="C63" s="42">
        <f>AVERAGE(C61:C62)</f>
        <v>0.43500000000006456</v>
      </c>
    </row>
    <row r="64" spans="2:4" ht="12.75">
      <c r="B64" s="28" t="s">
        <v>52</v>
      </c>
      <c r="C64" s="42">
        <f>AVERAGE(C53,C60,C63)</f>
        <v>0.7058333333333554</v>
      </c>
      <c r="D64" s="78" t="str">
        <f>+IF(C64&gt;0.79,"Très bon état",IF(C64&gt;0.645,"Bon état",IF(C64&gt;0.39,"Etat moyen",IF(C64&gt;0.19,"Etat médiocre","Mauvais état"))))</f>
        <v>Bon état</v>
      </c>
    </row>
  </sheetData>
  <sheetProtection/>
  <conditionalFormatting sqref="D64">
    <cfRule type="cellIs" priority="1" dxfId="2" operator="equal" stopIfTrue="1">
      <formula>"Mauvais état"</formula>
    </cfRule>
    <cfRule type="cellIs" priority="2" dxfId="1" operator="equal" stopIfTrue="1">
      <formula>"Etat médiocre"</formula>
    </cfRule>
    <cfRule type="cellIs" priority="3" dxfId="0" operator="equal" stopIfTrue="1">
      <formula>"Etat moyen"</formula>
    </cfRule>
  </conditionalFormatting>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ifremer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iauby</dc:creator>
  <cp:keywords/>
  <dc:description/>
  <cp:lastModifiedBy>David DEVREKER, Ifremer Boulogne PDG-ODE-LITTORA</cp:lastModifiedBy>
  <cp:lastPrinted>2018-07-13T07:08:56Z</cp:lastPrinted>
  <dcterms:created xsi:type="dcterms:W3CDTF">2014-09-02T14:48:46Z</dcterms:created>
  <dcterms:modified xsi:type="dcterms:W3CDTF">2023-11-27T17:41:19Z</dcterms:modified>
  <cp:category/>
  <cp:version/>
  <cp:contentType/>
  <cp:contentStatus/>
</cp:coreProperties>
</file>